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claude code\slides\web\static\shablony\"/>
    </mc:Choice>
  </mc:AlternateContent>
  <xr:revisionPtr revIDLastSave="0" documentId="13_ncr:1_{65126ED0-DA18-40D9-A633-924749F12C88}" xr6:coauthVersionLast="47" xr6:coauthVersionMax="47" xr10:uidLastSave="{00000000-0000-0000-0000-000000000000}"/>
  <bookViews>
    <workbookView xWindow="3780" yWindow="1860" windowWidth="21600" windowHeight="11325" xr2:uid="{00000000-000D-0000-FFFF-FFFF00000000}"/>
  </bookViews>
  <sheets>
    <sheet name="График" sheetId="1" r:id="rId1"/>
    <sheet name="Параметры" sheetId="2" r:id="rId2"/>
    <sheet name="Праздники" sheetId="3" r:id="rId3"/>
    <sheet name="Сводка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3" i="4" l="1"/>
  <c r="A12" i="4"/>
  <c r="A11" i="4"/>
  <c r="A10" i="4"/>
  <c r="A9" i="4"/>
  <c r="A8" i="4"/>
  <c r="A7" i="4"/>
  <c r="A6" i="4"/>
  <c r="A5" i="4"/>
  <c r="A4" i="4"/>
  <c r="A3" i="4"/>
  <c r="A2" i="4"/>
  <c r="I11" i="1"/>
  <c r="H11" i="1"/>
  <c r="G11" i="1" s="1"/>
  <c r="I10" i="1"/>
  <c r="H10" i="1"/>
  <c r="G10" i="1" s="1"/>
  <c r="I9" i="1"/>
  <c r="H9" i="1"/>
  <c r="G9" i="1" s="1"/>
  <c r="I8" i="1"/>
  <c r="H8" i="1"/>
  <c r="G8" i="1" s="1"/>
  <c r="I7" i="1"/>
  <c r="H7" i="1"/>
  <c r="G7" i="1" s="1"/>
  <c r="I6" i="1"/>
  <c r="H6" i="1"/>
  <c r="G6" i="1" s="1"/>
  <c r="I5" i="1"/>
  <c r="H5" i="1"/>
  <c r="G5" i="1" s="1"/>
  <c r="I4" i="1"/>
  <c r="H4" i="1"/>
  <c r="G4" i="1" s="1"/>
  <c r="I3" i="1"/>
  <c r="H3" i="1"/>
  <c r="G3" i="1" s="1"/>
  <c r="I2" i="1"/>
  <c r="H2" i="1"/>
  <c r="G2" i="1" s="1"/>
  <c r="C13" i="4" l="1"/>
  <c r="B13" i="4"/>
  <c r="C12" i="4"/>
  <c r="B12" i="4"/>
  <c r="C11" i="4"/>
  <c r="B11" i="4"/>
  <c r="C10" i="4"/>
  <c r="B10" i="4"/>
  <c r="C9" i="4"/>
  <c r="B9" i="4"/>
  <c r="C8" i="4"/>
  <c r="B8" i="4"/>
  <c r="C7" i="4"/>
  <c r="B7" i="4"/>
  <c r="C6" i="4"/>
  <c r="B6" i="4"/>
  <c r="C5" i="4"/>
  <c r="B5" i="4"/>
  <c r="C4" i="4"/>
  <c r="B4" i="4"/>
  <c r="C3" i="4"/>
  <c r="B3" i="4"/>
  <c r="C2" i="4"/>
  <c r="B2" i="4"/>
  <c r="C14" i="4" l="1"/>
</calcChain>
</file>

<file path=xl/sharedStrings.xml><?xml version="1.0" encoding="utf-8"?>
<sst xmlns="http://schemas.openxmlformats.org/spreadsheetml/2006/main" count="67" uniqueCount="54">
  <si>
    <t>№</t>
  </si>
  <si>
    <t>ФИО</t>
  </si>
  <si>
    <t>Подразделение</t>
  </si>
  <si>
    <t>Должность</t>
  </si>
  <si>
    <t>Начало</t>
  </si>
  <si>
    <t>Дней</t>
  </si>
  <si>
    <t>Окончание</t>
  </si>
  <si>
    <t>Праздников внутри</t>
  </si>
  <si>
    <t>Остаток по норме</t>
  </si>
  <si>
    <t>Примечание</t>
  </si>
  <si>
    <t>Иванова Мария Сергеевна</t>
  </si>
  <si>
    <t>Бухгалтерия</t>
  </si>
  <si>
    <t>бухгалтер</t>
  </si>
  <si>
    <t>Петров Алексей Николаевич</t>
  </si>
  <si>
    <t>Продажи</t>
  </si>
  <si>
    <t>менеджер по продажам</t>
  </si>
  <si>
    <t>Смирнова Ольга Викторовна</t>
  </si>
  <si>
    <t>Офис</t>
  </si>
  <si>
    <t>администратор</t>
  </si>
  <si>
    <t>Кузнецов Дмитрий Андреевич</t>
  </si>
  <si>
    <t>Склад</t>
  </si>
  <si>
    <t>кладовщик</t>
  </si>
  <si>
    <t>Попова Екатерина Ивановна</t>
  </si>
  <si>
    <t>Маркетинг</t>
  </si>
  <si>
    <t>маркетолог</t>
  </si>
  <si>
    <t>Соколов Игорь Павлович</t>
  </si>
  <si>
    <t>Производство</t>
  </si>
  <si>
    <t>инженер</t>
  </si>
  <si>
    <t>Лебедева Анна Олеговна</t>
  </si>
  <si>
    <t>Юристы</t>
  </si>
  <si>
    <t>юрист</t>
  </si>
  <si>
    <t>Козлов Сергей Валерьевич</t>
  </si>
  <si>
    <t>Транспорт</t>
  </si>
  <si>
    <t>водитель</t>
  </si>
  <si>
    <t>График отпусков</t>
  </si>
  <si>
    <t>Как пользоваться</t>
  </si>
  <si>
    <t>Норма дней в году</t>
  </si>
  <si>
    <t>Вписывайте ФИО, дату начала и число дней. Дата окончания считается сама и удлиняется на праздники из листа «Праздники»: по статье 120 ТК нерабочие праздничные дни в отпуск не входят. Перенесённых выходных вроде 9 марта или 11 мая в списке нет намеренно: это обычные выходные, и в отпуск они входят.</t>
  </si>
  <si>
    <t>Год</t>
  </si>
  <si>
    <t>Остаток по норме считается по фамилии: если человек стоит в графике дважды, дни складываются. Красный остаток значит перебор нормы.</t>
  </si>
  <si>
    <t>На следующий год замените даты на листе «Праздники», формулы подхватят их сами. Лист «Сводка» показывает, сколько людей в отпуске в каждом месяце.</t>
  </si>
  <si>
    <t>Дата</t>
  </si>
  <si>
    <t>Что за день</t>
  </si>
  <si>
    <t>новогодние каникулы</t>
  </si>
  <si>
    <t>День защитника Отечества</t>
  </si>
  <si>
    <t>Международный женский день</t>
  </si>
  <si>
    <t>Праздник Весны и Труда</t>
  </si>
  <si>
    <t>День Победы</t>
  </si>
  <si>
    <t>День России</t>
  </si>
  <si>
    <t>День народного единства</t>
  </si>
  <si>
    <t>Месяц</t>
  </si>
  <si>
    <t>Человек в отпуске</t>
  </si>
  <si>
    <t>Дней отпуска начинается</t>
  </si>
  <si>
    <t>За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</si>
</sst>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dd\.mm\.yyyy"/>
    <numFmt numFmtId="166" formatCode="mmmm\ yyyy"/>
  </numFmts>
  <fonts count="5" x14ac:knownFonts="1">
    <font>
      <sz val="11"/>
      <color theme="1"/>
      <name val="Calibri"/>
      <family val="2"/>
      <scheme val="minor"/>
    </font>
    <font>
      <b/>
      <sz val="14"/>
      <name val="Calibri"/>
    </font>
    <font>
      <b/>
      <sz val="11"/>
      <name val="Calibri"/>
    </font>
    <font>
      <i/>
      <sz val="11"/>
      <color rgb="FF6B7280"/>
      <name val="Calibri"/>
    </font>
    <font>
      <b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4CC"/>
      </patternFill>
    </fill>
    <fill>
      <patternFill patternType="solid">
        <fgColor rgb="FF1F2937"/>
      </patternFill>
    </fill>
    <fill>
      <patternFill patternType="solid">
        <fgColor rgb="FFE8EEF7"/>
      </patternFill>
    </fill>
  </fills>
  <borders count="2">
    <border>
      <left/>
      <right/>
      <top/>
      <bottom/>
      <diagonal/>
    </border>
    <border>
      <left style="thin">
        <color rgb="FFC9CED6"/>
      </left>
      <right style="thin">
        <color rgb="FFC9CED6"/>
      </right>
      <top style="thin">
        <color rgb="FFC9CED6"/>
      </top>
      <bottom style="thin">
        <color rgb="FFC9CED6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4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165" fontId="0" fillId="0" borderId="1" xfId="0" applyNumberFormat="1" applyBorder="1"/>
    <xf numFmtId="0" fontId="1" fillId="0" borderId="0" xfId="0" applyFont="1"/>
    <xf numFmtId="0" fontId="2" fillId="0" borderId="0" xfId="0" applyFont="1"/>
    <xf numFmtId="0" fontId="0" fillId="2" borderId="0" xfId="0" applyFill="1"/>
    <xf numFmtId="0" fontId="3" fillId="0" borderId="0" xfId="0" applyFont="1" applyAlignment="1">
      <alignment vertical="top" wrapText="1"/>
    </xf>
    <xf numFmtId="166" fontId="0" fillId="0" borderId="1" xfId="0" applyNumberFormat="1" applyBorder="1"/>
    <xf numFmtId="0" fontId="2" fillId="0" borderId="1" xfId="0" applyFont="1" applyBorder="1"/>
    <xf numFmtId="0" fontId="0" fillId="4" borderId="1" xfId="0" applyFill="1" applyBorder="1"/>
    <xf numFmtId="0" fontId="2" fillId="4" borderId="1" xfId="0" applyFont="1" applyFill="1" applyBorder="1"/>
  </cellXfs>
  <cellStyles count="1">
    <cellStyle name="Обычный" xfId="0" builtinId="0"/>
  </cellStyles>
  <dxfs count="2">
    <dxf>
      <fill>
        <patternFill patternType="solid">
          <fgColor rgb="FFF8D7DA"/>
        </patternFill>
      </fill>
    </dxf>
    <dxf>
      <fill>
        <patternFill patternType="solid">
          <fgColor rgb="FFFFF4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4" customWidth="1"/>
    <col min="2" max="2" width="30" customWidth="1"/>
    <col min="3" max="3" width="18" customWidth="1"/>
    <col min="4" max="4" width="20" customWidth="1"/>
    <col min="5" max="5" width="12" customWidth="1"/>
    <col min="6" max="6" width="7" customWidth="1"/>
    <col min="7" max="7" width="12" customWidth="1"/>
    <col min="8" max="8" width="11" customWidth="1"/>
    <col min="9" max="9" width="12" customWidth="1"/>
    <col min="10" max="10" width="22" customWidth="1"/>
  </cols>
  <sheetData>
    <row r="1" spans="1:10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>
        <v>1</v>
      </c>
      <c r="B2" s="2" t="s">
        <v>10</v>
      </c>
      <c r="C2" s="2" t="s">
        <v>11</v>
      </c>
      <c r="D2" s="2" t="s">
        <v>12</v>
      </c>
      <c r="E2" s="3">
        <v>46083</v>
      </c>
      <c r="F2" s="2">
        <v>14</v>
      </c>
      <c r="G2" s="3">
        <f t="shared" ref="G2:G11" si="0">E2+F2-1+H2</f>
        <v>46097</v>
      </c>
      <c r="H2" s="2">
        <f>COUNTIFS(Праздники!$A$2:$A$40,"&gt;="&amp;E2,Праздники!$A$2:$A$40,"&lt;="&amp;E2+F2-1)</f>
        <v>1</v>
      </c>
      <c r="I2" s="2">
        <f>Параметры!$B$2-SUMIF($B$2:$B$40,B2,$F$2:$F$40)</f>
        <v>0</v>
      </c>
      <c r="J2" s="2"/>
    </row>
    <row r="3" spans="1:10" x14ac:dyDescent="0.25">
      <c r="A3" s="2">
        <v>2</v>
      </c>
      <c r="B3" s="2" t="s">
        <v>13</v>
      </c>
      <c r="C3" s="2" t="s">
        <v>14</v>
      </c>
      <c r="D3" s="2" t="s">
        <v>15</v>
      </c>
      <c r="E3" s="3">
        <v>46146</v>
      </c>
      <c r="F3" s="2">
        <v>14</v>
      </c>
      <c r="G3" s="3">
        <f t="shared" si="0"/>
        <v>46160</v>
      </c>
      <c r="H3" s="2">
        <f>COUNTIFS(Праздники!$A$2:$A$40,"&gt;="&amp;E3,Праздники!$A$2:$A$40,"&lt;="&amp;E3+F3-1)</f>
        <v>1</v>
      </c>
      <c r="I3" s="2">
        <f>Параметры!$B$2-SUMIF($B$2:$B$40,B3,$F$2:$F$40)</f>
        <v>14</v>
      </c>
      <c r="J3" s="2"/>
    </row>
    <row r="4" spans="1:10" x14ac:dyDescent="0.25">
      <c r="A4" s="2">
        <v>3</v>
      </c>
      <c r="B4" s="2" t="s">
        <v>16</v>
      </c>
      <c r="C4" s="2" t="s">
        <v>17</v>
      </c>
      <c r="D4" s="2" t="s">
        <v>18</v>
      </c>
      <c r="E4" s="3">
        <v>46209</v>
      </c>
      <c r="F4" s="2">
        <v>28</v>
      </c>
      <c r="G4" s="3">
        <f t="shared" si="0"/>
        <v>46236</v>
      </c>
      <c r="H4" s="2">
        <f>COUNTIFS(Праздники!$A$2:$A$40,"&gt;="&amp;E4,Праздники!$A$2:$A$40,"&lt;="&amp;E4+F4-1)</f>
        <v>0</v>
      </c>
      <c r="I4" s="2">
        <f>Параметры!$B$2-SUMIF($B$2:$B$40,B4,$F$2:$F$40)</f>
        <v>0</v>
      </c>
      <c r="J4" s="2"/>
    </row>
    <row r="5" spans="1:10" x14ac:dyDescent="0.25">
      <c r="A5" s="2">
        <v>4</v>
      </c>
      <c r="B5" s="2" t="s">
        <v>19</v>
      </c>
      <c r="C5" s="2" t="s">
        <v>20</v>
      </c>
      <c r="D5" s="2" t="s">
        <v>21</v>
      </c>
      <c r="E5" s="3">
        <v>46069</v>
      </c>
      <c r="F5" s="2">
        <v>14</v>
      </c>
      <c r="G5" s="3">
        <f t="shared" si="0"/>
        <v>46083</v>
      </c>
      <c r="H5" s="2">
        <f>COUNTIFS(Праздники!$A$2:$A$40,"&gt;="&amp;E5,Праздники!$A$2:$A$40,"&lt;="&amp;E5+F5-1)</f>
        <v>1</v>
      </c>
      <c r="I5" s="2">
        <f>Параметры!$B$2-SUMIF($B$2:$B$40,B5,$F$2:$F$40)</f>
        <v>0</v>
      </c>
      <c r="J5" s="2"/>
    </row>
    <row r="6" spans="1:10" x14ac:dyDescent="0.25">
      <c r="A6" s="2">
        <v>5</v>
      </c>
      <c r="B6" s="2" t="s">
        <v>22</v>
      </c>
      <c r="C6" s="2" t="s">
        <v>23</v>
      </c>
      <c r="D6" s="2" t="s">
        <v>24</v>
      </c>
      <c r="E6" s="3">
        <v>46237</v>
      </c>
      <c r="F6" s="2">
        <v>21</v>
      </c>
      <c r="G6" s="3">
        <f t="shared" si="0"/>
        <v>46257</v>
      </c>
      <c r="H6" s="2">
        <f>COUNTIFS(Праздники!$A$2:$A$40,"&gt;="&amp;E6,Праздники!$A$2:$A$40,"&lt;="&amp;E6+F6-1)</f>
        <v>0</v>
      </c>
      <c r="I6" s="2">
        <f>Параметры!$B$2-SUMIF($B$2:$B$40,B6,$F$2:$F$40)</f>
        <v>7</v>
      </c>
      <c r="J6" s="2"/>
    </row>
    <row r="7" spans="1:10" x14ac:dyDescent="0.25">
      <c r="A7" s="2">
        <v>6</v>
      </c>
      <c r="B7" s="2" t="s">
        <v>25</v>
      </c>
      <c r="C7" s="2" t="s">
        <v>26</v>
      </c>
      <c r="D7" s="2" t="s">
        <v>27</v>
      </c>
      <c r="E7" s="3">
        <v>46181</v>
      </c>
      <c r="F7" s="2">
        <v>14</v>
      </c>
      <c r="G7" s="3">
        <f t="shared" si="0"/>
        <v>46195</v>
      </c>
      <c r="H7" s="2">
        <f>COUNTIFS(Праздники!$A$2:$A$40,"&gt;="&amp;E7,Праздники!$A$2:$A$40,"&lt;="&amp;E7+F7-1)</f>
        <v>1</v>
      </c>
      <c r="I7" s="2">
        <f>Параметры!$B$2-SUMIF($B$2:$B$40,B7,$F$2:$F$40)</f>
        <v>14</v>
      </c>
      <c r="J7" s="2"/>
    </row>
    <row r="8" spans="1:10" x14ac:dyDescent="0.25">
      <c r="A8" s="2">
        <v>7</v>
      </c>
      <c r="B8" s="2" t="s">
        <v>28</v>
      </c>
      <c r="C8" s="2" t="s">
        <v>29</v>
      </c>
      <c r="D8" s="2" t="s">
        <v>30</v>
      </c>
      <c r="E8" s="3">
        <v>46307</v>
      </c>
      <c r="F8" s="2">
        <v>14</v>
      </c>
      <c r="G8" s="3">
        <f t="shared" si="0"/>
        <v>46320</v>
      </c>
      <c r="H8" s="2">
        <f>COUNTIFS(Праздники!$A$2:$A$40,"&gt;="&amp;E8,Праздники!$A$2:$A$40,"&lt;="&amp;E8+F8-1)</f>
        <v>0</v>
      </c>
      <c r="I8" s="2">
        <f>Параметры!$B$2-SUMIF($B$2:$B$40,B8,$F$2:$F$40)</f>
        <v>14</v>
      </c>
      <c r="J8" s="2"/>
    </row>
    <row r="9" spans="1:10" x14ac:dyDescent="0.25">
      <c r="A9" s="2">
        <v>8</v>
      </c>
      <c r="B9" s="2" t="s">
        <v>31</v>
      </c>
      <c r="C9" s="2" t="s">
        <v>32</v>
      </c>
      <c r="D9" s="2" t="s">
        <v>33</v>
      </c>
      <c r="E9" s="3">
        <v>46125</v>
      </c>
      <c r="F9" s="2">
        <v>7</v>
      </c>
      <c r="G9" s="3">
        <f t="shared" si="0"/>
        <v>46131</v>
      </c>
      <c r="H9" s="2">
        <f>COUNTIFS(Праздники!$A$2:$A$40,"&gt;="&amp;E9,Праздники!$A$2:$A$40,"&lt;="&amp;E9+F9-1)</f>
        <v>0</v>
      </c>
      <c r="I9" s="2">
        <f>Параметры!$B$2-SUMIF($B$2:$B$40,B9,$F$2:$F$40)</f>
        <v>21</v>
      </c>
      <c r="J9" s="2"/>
    </row>
    <row r="10" spans="1:10" x14ac:dyDescent="0.25">
      <c r="A10" s="2">
        <v>9</v>
      </c>
      <c r="B10" s="2" t="s">
        <v>10</v>
      </c>
      <c r="C10" s="2" t="s">
        <v>11</v>
      </c>
      <c r="D10" s="2" t="s">
        <v>12</v>
      </c>
      <c r="E10" s="3">
        <v>46279</v>
      </c>
      <c r="F10" s="2">
        <v>14</v>
      </c>
      <c r="G10" s="3">
        <f t="shared" si="0"/>
        <v>46292</v>
      </c>
      <c r="H10" s="2">
        <f>COUNTIFS(Праздники!$A$2:$A$40,"&gt;="&amp;E10,Праздники!$A$2:$A$40,"&lt;="&amp;E10+F10-1)</f>
        <v>0</v>
      </c>
      <c r="I10" s="2">
        <f>Параметры!$B$2-SUMIF($B$2:$B$40,B10,$F$2:$F$40)</f>
        <v>0</v>
      </c>
      <c r="J10" s="2"/>
    </row>
    <row r="11" spans="1:10" x14ac:dyDescent="0.25">
      <c r="A11" s="2">
        <v>10</v>
      </c>
      <c r="B11" s="2" t="s">
        <v>19</v>
      </c>
      <c r="C11" s="2" t="s">
        <v>20</v>
      </c>
      <c r="D11" s="2" t="s">
        <v>21</v>
      </c>
      <c r="E11" s="3">
        <v>46328</v>
      </c>
      <c r="F11" s="2">
        <v>14</v>
      </c>
      <c r="G11" s="3">
        <f t="shared" si="0"/>
        <v>46342</v>
      </c>
      <c r="H11" s="2">
        <f>COUNTIFS(Праздники!$A$2:$A$40,"&gt;="&amp;E11,Праздники!$A$2:$A$40,"&lt;="&amp;E11+F11-1)</f>
        <v>1</v>
      </c>
      <c r="I11" s="2">
        <f>Параметры!$B$2-SUMIF($B$2:$B$40,B11,$F$2:$F$40)</f>
        <v>0</v>
      </c>
      <c r="J11" s="2"/>
    </row>
  </sheetData>
  <conditionalFormatting sqref="H2:H11">
    <cfRule type="expression" dxfId="1" priority="2">
      <formula>H2&gt;0</formula>
    </cfRule>
  </conditionalFormatting>
  <conditionalFormatting sqref="I2:I11">
    <cfRule type="expression" dxfId="0" priority="1">
      <formula>I2&lt;0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workbookViewId="0"/>
  </sheetViews>
  <sheetFormatPr defaultRowHeight="15" x14ac:dyDescent="0.25"/>
  <cols>
    <col min="1" max="1" width="30" customWidth="1"/>
    <col min="2" max="2" width="16" customWidth="1"/>
    <col min="4" max="4" width="96" customWidth="1"/>
  </cols>
  <sheetData>
    <row r="1" spans="1:4" ht="18.75" x14ac:dyDescent="0.3">
      <c r="A1" s="4" t="s">
        <v>34</v>
      </c>
      <c r="D1" s="5" t="s">
        <v>35</v>
      </c>
    </row>
    <row r="2" spans="1:4" ht="60" x14ac:dyDescent="0.25">
      <c r="A2" s="5" t="s">
        <v>36</v>
      </c>
      <c r="B2" s="6">
        <v>28</v>
      </c>
      <c r="D2" s="7" t="s">
        <v>37</v>
      </c>
    </row>
    <row r="3" spans="1:4" ht="30" x14ac:dyDescent="0.25">
      <c r="A3" s="5" t="s">
        <v>38</v>
      </c>
      <c r="B3" s="6">
        <v>2026</v>
      </c>
      <c r="D3" s="7" t="s">
        <v>39</v>
      </c>
    </row>
    <row r="4" spans="1:4" ht="30" x14ac:dyDescent="0.25">
      <c r="D4" s="7" t="s">
        <v>40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5"/>
  <sheetViews>
    <sheetView workbookViewId="0"/>
  </sheetViews>
  <sheetFormatPr defaultRowHeight="15" x14ac:dyDescent="0.25"/>
  <cols>
    <col min="1" max="1" width="12" customWidth="1"/>
    <col min="2" max="2" width="34" customWidth="1"/>
  </cols>
  <sheetData>
    <row r="1" spans="1:2" x14ac:dyDescent="0.25">
      <c r="A1" s="1" t="s">
        <v>41</v>
      </c>
      <c r="B1" s="1" t="s">
        <v>42</v>
      </c>
    </row>
    <row r="2" spans="1:2" x14ac:dyDescent="0.25">
      <c r="A2" s="3">
        <v>46023</v>
      </c>
      <c r="B2" s="2" t="s">
        <v>43</v>
      </c>
    </row>
    <row r="3" spans="1:2" x14ac:dyDescent="0.25">
      <c r="A3" s="3">
        <v>46024</v>
      </c>
      <c r="B3" s="2" t="s">
        <v>43</v>
      </c>
    </row>
    <row r="4" spans="1:2" x14ac:dyDescent="0.25">
      <c r="A4" s="3">
        <v>46025</v>
      </c>
      <c r="B4" s="2" t="s">
        <v>43</v>
      </c>
    </row>
    <row r="5" spans="1:2" x14ac:dyDescent="0.25">
      <c r="A5" s="3">
        <v>46026</v>
      </c>
      <c r="B5" s="2" t="s">
        <v>43</v>
      </c>
    </row>
    <row r="6" spans="1:2" x14ac:dyDescent="0.25">
      <c r="A6" s="3">
        <v>46027</v>
      </c>
      <c r="B6" s="2" t="s">
        <v>43</v>
      </c>
    </row>
    <row r="7" spans="1:2" x14ac:dyDescent="0.25">
      <c r="A7" s="3">
        <v>46028</v>
      </c>
      <c r="B7" s="2" t="s">
        <v>43</v>
      </c>
    </row>
    <row r="8" spans="1:2" x14ac:dyDescent="0.25">
      <c r="A8" s="3">
        <v>46029</v>
      </c>
      <c r="B8" s="2" t="s">
        <v>43</v>
      </c>
    </row>
    <row r="9" spans="1:2" x14ac:dyDescent="0.25">
      <c r="A9" s="3">
        <v>46030</v>
      </c>
      <c r="B9" s="2" t="s">
        <v>43</v>
      </c>
    </row>
    <row r="10" spans="1:2" x14ac:dyDescent="0.25">
      <c r="A10" s="3">
        <v>46076</v>
      </c>
      <c r="B10" s="2" t="s">
        <v>44</v>
      </c>
    </row>
    <row r="11" spans="1:2" x14ac:dyDescent="0.25">
      <c r="A11" s="3">
        <v>46089</v>
      </c>
      <c r="B11" s="2" t="s">
        <v>45</v>
      </c>
    </row>
    <row r="12" spans="1:2" x14ac:dyDescent="0.25">
      <c r="A12" s="3">
        <v>46143</v>
      </c>
      <c r="B12" s="2" t="s">
        <v>46</v>
      </c>
    </row>
    <row r="13" spans="1:2" x14ac:dyDescent="0.25">
      <c r="A13" s="3">
        <v>46151</v>
      </c>
      <c r="B13" s="2" t="s">
        <v>47</v>
      </c>
    </row>
    <row r="14" spans="1:2" x14ac:dyDescent="0.25">
      <c r="A14" s="3">
        <v>46185</v>
      </c>
      <c r="B14" s="2" t="s">
        <v>48</v>
      </c>
    </row>
    <row r="15" spans="1:2" x14ac:dyDescent="0.25">
      <c r="A15" s="3">
        <v>46330</v>
      </c>
      <c r="B15" s="2" t="s">
        <v>49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4"/>
  <sheetViews>
    <sheetView workbookViewId="0"/>
  </sheetViews>
  <sheetFormatPr defaultRowHeight="15" x14ac:dyDescent="0.25"/>
  <cols>
    <col min="1" max="1" width="14" customWidth="1"/>
    <col min="2" max="2" width="18" customWidth="1"/>
    <col min="3" max="3" width="22" customWidth="1"/>
  </cols>
  <sheetData>
    <row r="1" spans="1:3" ht="30" x14ac:dyDescent="0.25">
      <c r="A1" s="1" t="s">
        <v>50</v>
      </c>
      <c r="B1" s="1" t="s">
        <v>51</v>
      </c>
      <c r="C1" s="1" t="s">
        <v>52</v>
      </c>
    </row>
    <row r="2" spans="1:3" x14ac:dyDescent="0.25">
      <c r="A2" s="8">
        <f>DATE(Параметры!$B$3,1,1)</f>
        <v>46023</v>
      </c>
      <c r="B2" s="2">
        <f>COUNTIFS(График!$E$2:$E$40,"&lt;="&amp;EOMONTH(A2,0),График!$G$2:$G$40,"&gt;="&amp;A2)</f>
        <v>0</v>
      </c>
      <c r="C2" s="2">
        <f>SUMIFS(График!$F$2:$F$40,График!$E$2:$E$40,"&gt;="&amp;A2,График!$E$2:$E$40,"&lt;="&amp;EOMONTH(A2,0))</f>
        <v>0</v>
      </c>
    </row>
    <row r="3" spans="1:3" x14ac:dyDescent="0.25">
      <c r="A3" s="8">
        <f>DATE(Параметры!$B$3,2,1)</f>
        <v>46054</v>
      </c>
      <c r="B3" s="2">
        <f>COUNTIFS(График!$E$2:$E$40,"&lt;="&amp;EOMONTH(A3,0),График!$G$2:$G$40,"&gt;="&amp;A3)</f>
        <v>1</v>
      </c>
      <c r="C3" s="2">
        <f>SUMIFS(График!$F$2:$F$40,График!$E$2:$E$40,"&gt;="&amp;A3,График!$E$2:$E$40,"&lt;="&amp;EOMONTH(A3,0))</f>
        <v>14</v>
      </c>
    </row>
    <row r="4" spans="1:3" x14ac:dyDescent="0.25">
      <c r="A4" s="8">
        <f>DATE(Параметры!$B$3,3,1)</f>
        <v>46082</v>
      </c>
      <c r="B4" s="2">
        <f>COUNTIFS(График!$E$2:$E$40,"&lt;="&amp;EOMONTH(A4,0),График!$G$2:$G$40,"&gt;="&amp;A4)</f>
        <v>2</v>
      </c>
      <c r="C4" s="2">
        <f>SUMIFS(График!$F$2:$F$40,График!$E$2:$E$40,"&gt;="&amp;A4,График!$E$2:$E$40,"&lt;="&amp;EOMONTH(A4,0))</f>
        <v>14</v>
      </c>
    </row>
    <row r="5" spans="1:3" x14ac:dyDescent="0.25">
      <c r="A5" s="8">
        <f>DATE(Параметры!$B$3,4,1)</f>
        <v>46113</v>
      </c>
      <c r="B5" s="2">
        <f>COUNTIFS(График!$E$2:$E$40,"&lt;="&amp;EOMONTH(A5,0),График!$G$2:$G$40,"&gt;="&amp;A5)</f>
        <v>1</v>
      </c>
      <c r="C5" s="2">
        <f>SUMIFS(График!$F$2:$F$40,График!$E$2:$E$40,"&gt;="&amp;A5,График!$E$2:$E$40,"&lt;="&amp;EOMONTH(A5,0))</f>
        <v>7</v>
      </c>
    </row>
    <row r="6" spans="1:3" x14ac:dyDescent="0.25">
      <c r="A6" s="8">
        <f>DATE(Параметры!$B$3,5,1)</f>
        <v>46143</v>
      </c>
      <c r="B6" s="2">
        <f>COUNTIFS(График!$E$2:$E$40,"&lt;="&amp;EOMONTH(A6,0),График!$G$2:$G$40,"&gt;="&amp;A6)</f>
        <v>1</v>
      </c>
      <c r="C6" s="2">
        <f>SUMIFS(График!$F$2:$F$40,График!$E$2:$E$40,"&gt;="&amp;A6,График!$E$2:$E$40,"&lt;="&amp;EOMONTH(A6,0))</f>
        <v>14</v>
      </c>
    </row>
    <row r="7" spans="1:3" x14ac:dyDescent="0.25">
      <c r="A7" s="8">
        <f>DATE(Параметры!$B$3,6,1)</f>
        <v>46174</v>
      </c>
      <c r="B7" s="2">
        <f>COUNTIFS(График!$E$2:$E$40,"&lt;="&amp;EOMONTH(A7,0),График!$G$2:$G$40,"&gt;="&amp;A7)</f>
        <v>1</v>
      </c>
      <c r="C7" s="2">
        <f>SUMIFS(График!$F$2:$F$40,График!$E$2:$E$40,"&gt;="&amp;A7,График!$E$2:$E$40,"&lt;="&amp;EOMONTH(A7,0))</f>
        <v>14</v>
      </c>
    </row>
    <row r="8" spans="1:3" x14ac:dyDescent="0.25">
      <c r="A8" s="8">
        <f>DATE(Параметры!$B$3,7,1)</f>
        <v>46204</v>
      </c>
      <c r="B8" s="2">
        <f>COUNTIFS(График!$E$2:$E$40,"&lt;="&amp;EOMONTH(A8,0),График!$G$2:$G$40,"&gt;="&amp;A8)</f>
        <v>1</v>
      </c>
      <c r="C8" s="2">
        <f>SUMIFS(График!$F$2:$F$40,График!$E$2:$E$40,"&gt;="&amp;A8,График!$E$2:$E$40,"&lt;="&amp;EOMONTH(A8,0))</f>
        <v>28</v>
      </c>
    </row>
    <row r="9" spans="1:3" x14ac:dyDescent="0.25">
      <c r="A9" s="8">
        <f>DATE(Параметры!$B$3,8,1)</f>
        <v>46235</v>
      </c>
      <c r="B9" s="2">
        <f>COUNTIFS(График!$E$2:$E$40,"&lt;="&amp;EOMONTH(A9,0),График!$G$2:$G$40,"&gt;="&amp;A9)</f>
        <v>2</v>
      </c>
      <c r="C9" s="2">
        <f>SUMIFS(График!$F$2:$F$40,График!$E$2:$E$40,"&gt;="&amp;A9,График!$E$2:$E$40,"&lt;="&amp;EOMONTH(A9,0))</f>
        <v>21</v>
      </c>
    </row>
    <row r="10" spans="1:3" x14ac:dyDescent="0.25">
      <c r="A10" s="8">
        <f>DATE(Параметры!$B$3,9,1)</f>
        <v>46266</v>
      </c>
      <c r="B10" s="2">
        <f>COUNTIFS(График!$E$2:$E$40,"&lt;="&amp;EOMONTH(A10,0),График!$G$2:$G$40,"&gt;="&amp;A10)</f>
        <v>1</v>
      </c>
      <c r="C10" s="2">
        <f>SUMIFS(График!$F$2:$F$40,График!$E$2:$E$40,"&gt;="&amp;A10,График!$E$2:$E$40,"&lt;="&amp;EOMONTH(A10,0))</f>
        <v>14</v>
      </c>
    </row>
    <row r="11" spans="1:3" x14ac:dyDescent="0.25">
      <c r="A11" s="8">
        <f>DATE(Параметры!$B$3,10,1)</f>
        <v>46296</v>
      </c>
      <c r="B11" s="2">
        <f>COUNTIFS(График!$E$2:$E$40,"&lt;="&amp;EOMONTH(A11,0),График!$G$2:$G$40,"&gt;="&amp;A11)</f>
        <v>1</v>
      </c>
      <c r="C11" s="2">
        <f>SUMIFS(График!$F$2:$F$40,График!$E$2:$E$40,"&gt;="&amp;A11,График!$E$2:$E$40,"&lt;="&amp;EOMONTH(A11,0))</f>
        <v>14</v>
      </c>
    </row>
    <row r="12" spans="1:3" x14ac:dyDescent="0.25">
      <c r="A12" s="8">
        <f>DATE(Параметры!$B$3,11,1)</f>
        <v>46327</v>
      </c>
      <c r="B12" s="2">
        <f>COUNTIFS(График!$E$2:$E$40,"&lt;="&amp;EOMONTH(A12,0),График!$G$2:$G$40,"&gt;="&amp;A12)</f>
        <v>1</v>
      </c>
      <c r="C12" s="2">
        <f>SUMIFS(График!$F$2:$F$40,График!$E$2:$E$40,"&gt;="&amp;A12,График!$E$2:$E$40,"&lt;="&amp;EOMONTH(A12,0))</f>
        <v>14</v>
      </c>
    </row>
    <row r="13" spans="1:3" x14ac:dyDescent="0.25">
      <c r="A13" s="8">
        <f>DATE(Параметры!$B$3,12,1)</f>
        <v>46357</v>
      </c>
      <c r="B13" s="2">
        <f>COUNTIFS(График!$E$2:$E$40,"&lt;="&amp;EOMONTH(A13,0),График!$G$2:$G$40,"&gt;="&amp;A13)</f>
        <v>0</v>
      </c>
      <c r="C13" s="2">
        <f>SUMIFS(График!$F$2:$F$40,График!$E$2:$E$40,"&gt;="&amp;A13,График!$E$2:$E$40,"&lt;="&amp;EOMONTH(A13,0))</f>
        <v>0</v>
      </c>
    </row>
    <row r="14" spans="1:3" x14ac:dyDescent="0.25">
      <c r="A14" s="9" t="s">
        <v>53</v>
      </c>
      <c r="B14" s="10"/>
      <c r="C14" s="11">
        <f>SUM(C2:C13)</f>
        <v>154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График</vt:lpstr>
      <vt:lpstr>Параметры</vt:lpstr>
      <vt:lpstr>Праздники</vt:lpstr>
      <vt:lpstr>Сводка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Андрей Нюнько</cp:lastModifiedBy>
  <dcterms:created xsi:type="dcterms:W3CDTF">2026-09-08T13:17:32Z</dcterms:created>
  <dcterms:modified xsi:type="dcterms:W3CDTF">2026-09-08T13:18:18Z</dcterms:modified>
</cp:coreProperties>
</file>