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claude code\slides\web\static\shablony\"/>
    </mc:Choice>
  </mc:AlternateContent>
  <xr:revisionPtr revIDLastSave="0" documentId="13_ncr:1_{40EA5231-70A4-4C0E-B99A-13C25F8C7E09}" xr6:coauthVersionLast="47" xr6:coauthVersionMax="47" xr10:uidLastSave="{00000000-0000-0000-0000-000000000000}"/>
  <bookViews>
    <workbookView xWindow="3780" yWindow="1860" windowWidth="21600" windowHeight="11325" xr2:uid="{00000000-000D-0000-FFFF-FFFF00000000}"/>
  </bookViews>
  <sheets>
    <sheet name="Остатки" sheetId="1" r:id="rId1"/>
    <sheet name="Параметры" sheetId="2" r:id="rId2"/>
    <sheet name="Товары" sheetId="3" r:id="rId3"/>
    <sheet name="Приход" sheetId="4" r:id="rId4"/>
    <sheet name="Расход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5" l="1"/>
  <c r="C8" i="5"/>
  <c r="C7" i="5"/>
  <c r="C6" i="5"/>
  <c r="C5" i="5"/>
  <c r="C4" i="5"/>
  <c r="C3" i="5"/>
  <c r="C2" i="5"/>
  <c r="F9" i="4"/>
  <c r="C9" i="4"/>
  <c r="F8" i="4"/>
  <c r="C8" i="4"/>
  <c r="F7" i="4"/>
  <c r="C7" i="4"/>
  <c r="F6" i="4"/>
  <c r="C6" i="4"/>
  <c r="F5" i="4"/>
  <c r="C5" i="4"/>
  <c r="F4" i="4"/>
  <c r="C4" i="4"/>
  <c r="F3" i="4"/>
  <c r="C3" i="4"/>
  <c r="F2" i="4"/>
  <c r="C2" i="4"/>
  <c r="F9" i="1"/>
  <c r="B9" i="1"/>
  <c r="A9" i="1"/>
  <c r="F8" i="1"/>
  <c r="B8" i="1"/>
  <c r="A8" i="1"/>
  <c r="F7" i="1"/>
  <c r="B7" i="1"/>
  <c r="A7" i="1"/>
  <c r="F6" i="1"/>
  <c r="B6" i="1"/>
  <c r="A6" i="1"/>
  <c r="F5" i="1"/>
  <c r="B5" i="1"/>
  <c r="A5" i="1"/>
  <c r="F4" i="1"/>
  <c r="B4" i="1"/>
  <c r="A4" i="1"/>
  <c r="F3" i="1"/>
  <c r="B3" i="1"/>
  <c r="A3" i="1"/>
  <c r="F2" i="1"/>
  <c r="B2" i="1"/>
  <c r="A2" i="1"/>
  <c r="D9" i="1" l="1"/>
  <c r="C9" i="1"/>
  <c r="D8" i="1"/>
  <c r="C8" i="1"/>
  <c r="D7" i="1"/>
  <c r="C7" i="1"/>
  <c r="E7" i="1" s="1"/>
  <c r="D6" i="1"/>
  <c r="C6" i="1"/>
  <c r="E6" i="1" s="1"/>
  <c r="D5" i="1"/>
  <c r="C5" i="1"/>
  <c r="E5" i="1" s="1"/>
  <c r="C4" i="1"/>
  <c r="D4" i="1"/>
  <c r="C3" i="1"/>
  <c r="D3" i="1"/>
  <c r="D2" i="1"/>
  <c r="C2" i="1"/>
  <c r="E8" i="1" l="1"/>
  <c r="G8" i="1" s="1"/>
  <c r="E3" i="1"/>
  <c r="H8" i="1"/>
  <c r="G7" i="1"/>
  <c r="H7" i="1"/>
  <c r="G6" i="1"/>
  <c r="H6" i="1"/>
  <c r="G5" i="1"/>
  <c r="H5" i="1"/>
  <c r="G3" i="1"/>
  <c r="H3" i="1"/>
  <c r="E4" i="1"/>
  <c r="E2" i="1"/>
  <c r="E9" i="1"/>
  <c r="H4" i="1" l="1"/>
  <c r="G4" i="1"/>
  <c r="H2" i="1"/>
  <c r="H10" i="1" s="1"/>
  <c r="G2" i="1"/>
  <c r="G9" i="1"/>
  <c r="H9" i="1"/>
</calcChain>
</file>

<file path=xl/sharedStrings.xml><?xml version="1.0" encoding="utf-8"?>
<sst xmlns="http://schemas.openxmlformats.org/spreadsheetml/2006/main" count="87" uniqueCount="52">
  <si>
    <t>Артикул</t>
  </si>
  <si>
    <t>Наименование</t>
  </si>
  <si>
    <t>Приход</t>
  </si>
  <si>
    <t>Расход</t>
  </si>
  <si>
    <t>Остаток</t>
  </si>
  <si>
    <t>Мин. остаток</t>
  </si>
  <si>
    <t>Статус</t>
  </si>
  <si>
    <t>Стоимость остатка</t>
  </si>
  <si>
    <t>Итого</t>
  </si>
  <si>
    <t>Складской учёт</t>
  </si>
  <si>
    <t>Как пользоваться</t>
  </si>
  <si>
    <t>Три листа для ввода: «Товары» (справочник), «Приход», «Расход». Лист «Остатки» считается сам, в него ничего не вписывают.</t>
  </si>
  <si>
    <t>Новый товар добавляют в справочник, после этого он появляется в выпадающих списках артикулов на листах прихода и расхода.</t>
  </si>
  <si>
    <t>Остаток равен приходу минус расход по артикулу. Статус «заказать» загорается, когда остаток ниже минимума из справочника.</t>
  </si>
  <si>
    <t>Ед.</t>
  </si>
  <si>
    <t>Цена закупки</t>
  </si>
  <si>
    <t>A-001</t>
  </si>
  <si>
    <t>Бумага А4, 500 л.</t>
  </si>
  <si>
    <t>пач.</t>
  </si>
  <si>
    <t>A-002</t>
  </si>
  <si>
    <t>Картридж лазерный</t>
  </si>
  <si>
    <t>шт.</t>
  </si>
  <si>
    <t>A-003</t>
  </si>
  <si>
    <t>Ручка шариковая синяя</t>
  </si>
  <si>
    <t>A-004</t>
  </si>
  <si>
    <t>Скотч упаковочный</t>
  </si>
  <si>
    <t>рул.</t>
  </si>
  <si>
    <t>A-005</t>
  </si>
  <si>
    <t>Папка-регистратор</t>
  </si>
  <si>
    <t>A-006</t>
  </si>
  <si>
    <t>Стикеры 76×76</t>
  </si>
  <si>
    <t>уп.</t>
  </si>
  <si>
    <t>A-007</t>
  </si>
  <si>
    <t>Степлер</t>
  </si>
  <si>
    <t>A-008</t>
  </si>
  <si>
    <t>Скобы №24</t>
  </si>
  <si>
    <t>Дата</t>
  </si>
  <si>
    <t>Кол-во</t>
  </si>
  <si>
    <t>Цена</t>
  </si>
  <si>
    <t>Сумма</t>
  </si>
  <si>
    <t>Поставщик</t>
  </si>
  <si>
    <t>Комус</t>
  </si>
  <si>
    <t>Ситилинк</t>
  </si>
  <si>
    <t>Сима-ленд</t>
  </si>
  <si>
    <t>Кому выдано</t>
  </si>
  <si>
    <t>бухгалтерия</t>
  </si>
  <si>
    <t>отдел продаж</t>
  </si>
  <si>
    <t>офис, принтер 1</t>
  </si>
  <si>
    <t>склад</t>
  </si>
  <si>
    <t>юристы</t>
  </si>
  <si>
    <t>маркетинг</t>
  </si>
  <si>
    <t>школа, акция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</si>
</sst>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₽-419]"/>
    <numFmt numFmtId="166" formatCode="dd\.mm\.yyyy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i/>
      <sz val="11"/>
      <color rgb="FF6B728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8EEF7"/>
      </patternFill>
    </fill>
  </fills>
  <borders count="2">
    <border>
      <left/>
      <right/>
      <top/>
      <bottom/>
      <diagonal/>
    </border>
    <border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164" fontId="2" fillId="3" borderId="1" xfId="0" applyNumberFormat="1" applyFont="1" applyFill="1" applyBorder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166" fontId="0" fillId="0" borderId="1" xfId="0" applyNumberFormat="1" applyBorder="1"/>
  </cellXfs>
  <cellStyles count="1">
    <cellStyle name="Обычный" xfId="0" builtinId="0"/>
  </cellStyles>
  <dxfs count="1">
    <dxf>
      <fill>
        <patternFill patternType="solid">
          <fgColor rgb="FFF8D7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34" customWidth="1"/>
    <col min="3" max="5" width="9" customWidth="1"/>
    <col min="6" max="7" width="12" customWidth="1"/>
    <col min="8" max="8" width="16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tr">
        <f>Товары!A2</f>
        <v>A-001</v>
      </c>
      <c r="B2" s="2" t="str">
        <f>Товары!B2</f>
        <v>Бумага А4, 500 л.</v>
      </c>
      <c r="C2" s="2">
        <f>SUMIF(Приход!$B$2:$B$500,A2,Приход!$D$2:$D$500)</f>
        <v>60</v>
      </c>
      <c r="D2" s="2">
        <f>SUMIF(Расход!$B$2:$B$500,A2,Расход!$D$2:$D$500)</f>
        <v>42</v>
      </c>
      <c r="E2" s="2">
        <f t="shared" ref="E2:E9" si="0">C2-D2</f>
        <v>18</v>
      </c>
      <c r="F2" s="2">
        <f>Товары!D2</f>
        <v>20</v>
      </c>
      <c r="G2" s="2" t="str">
        <f t="shared" ref="G2:G9" si="1">IF(E2&lt;F2,"заказать","")</f>
        <v>заказать</v>
      </c>
      <c r="H2" s="3">
        <f>E2*Товары!E2</f>
        <v>6840</v>
      </c>
    </row>
    <row r="3" spans="1:8" x14ac:dyDescent="0.25">
      <c r="A3" s="2" t="str">
        <f>Товары!A3</f>
        <v>A-002</v>
      </c>
      <c r="B3" s="2" t="str">
        <f>Товары!B3</f>
        <v>Картридж лазерный</v>
      </c>
      <c r="C3" s="2">
        <f>SUMIF(Приход!$B$2:$B$500,A3,Приход!$D$2:$D$500)</f>
        <v>4</v>
      </c>
      <c r="D3" s="2">
        <f>SUMIF(Расход!$B$2:$B$500,A3,Расход!$D$2:$D$500)</f>
        <v>2</v>
      </c>
      <c r="E3" s="2">
        <f t="shared" si="0"/>
        <v>2</v>
      </c>
      <c r="F3" s="2">
        <f>Товары!D3</f>
        <v>3</v>
      </c>
      <c r="G3" s="2" t="str">
        <f t="shared" si="1"/>
        <v>заказать</v>
      </c>
      <c r="H3" s="3">
        <f>E3*Товары!E3</f>
        <v>5800</v>
      </c>
    </row>
    <row r="4" spans="1:8" x14ac:dyDescent="0.25">
      <c r="A4" s="2" t="str">
        <f>Товары!A4</f>
        <v>A-003</v>
      </c>
      <c r="B4" s="2" t="str">
        <f>Товары!B4</f>
        <v>Ручка шариковая синяя</v>
      </c>
      <c r="C4" s="2">
        <f>SUMIF(Приход!$B$2:$B$500,A4,Приход!$D$2:$D$500)</f>
        <v>200</v>
      </c>
      <c r="D4" s="2">
        <f>SUMIF(Расход!$B$2:$B$500,A4,Расход!$D$2:$D$500)</f>
        <v>120</v>
      </c>
      <c r="E4" s="2">
        <f t="shared" si="0"/>
        <v>80</v>
      </c>
      <c r="F4" s="2">
        <f>Товары!D4</f>
        <v>50</v>
      </c>
      <c r="G4" s="2" t="str">
        <f t="shared" si="1"/>
        <v/>
      </c>
      <c r="H4" s="3">
        <f>E4*Товары!E4</f>
        <v>1440</v>
      </c>
    </row>
    <row r="5" spans="1:8" x14ac:dyDescent="0.25">
      <c r="A5" s="2" t="str">
        <f>Товары!A5</f>
        <v>A-004</v>
      </c>
      <c r="B5" s="2" t="str">
        <f>Товары!B5</f>
        <v>Скотч упаковочный</v>
      </c>
      <c r="C5" s="2">
        <f>SUMIF(Приход!$B$2:$B$500,A5,Приход!$D$2:$D$500)</f>
        <v>24</v>
      </c>
      <c r="D5" s="2">
        <f>SUMIF(Расход!$B$2:$B$500,A5,Расход!$D$2:$D$500)</f>
        <v>6</v>
      </c>
      <c r="E5" s="2">
        <f t="shared" si="0"/>
        <v>18</v>
      </c>
      <c r="F5" s="2">
        <f>Товары!D5</f>
        <v>10</v>
      </c>
      <c r="G5" s="2" t="str">
        <f t="shared" si="1"/>
        <v/>
      </c>
      <c r="H5" s="3">
        <f>E5*Товары!E5</f>
        <v>1710</v>
      </c>
    </row>
    <row r="6" spans="1:8" x14ac:dyDescent="0.25">
      <c r="A6" s="2" t="str">
        <f>Товары!A6</f>
        <v>A-005</v>
      </c>
      <c r="B6" s="2" t="str">
        <f>Товары!B6</f>
        <v>Папка-регистратор</v>
      </c>
      <c r="C6" s="2">
        <f>SUMIF(Приход!$B$2:$B$500,A6,Приход!$D$2:$D$500)</f>
        <v>30</v>
      </c>
      <c r="D6" s="2">
        <f>SUMIF(Расход!$B$2:$B$500,A6,Расход!$D$2:$D$500)</f>
        <v>10</v>
      </c>
      <c r="E6" s="2">
        <f t="shared" si="0"/>
        <v>20</v>
      </c>
      <c r="F6" s="2">
        <f>Товары!D6</f>
        <v>15</v>
      </c>
      <c r="G6" s="2" t="str">
        <f t="shared" si="1"/>
        <v/>
      </c>
      <c r="H6" s="3">
        <f>E6*Товары!E6</f>
        <v>4200</v>
      </c>
    </row>
    <row r="7" spans="1:8" x14ac:dyDescent="0.25">
      <c r="A7" s="2" t="str">
        <f>Товары!A7</f>
        <v>A-006</v>
      </c>
      <c r="B7" s="2" t="str">
        <f>Товары!B7</f>
        <v>Стикеры 76×76</v>
      </c>
      <c r="C7" s="2">
        <f>SUMIF(Приход!$B$2:$B$500,A7,Приход!$D$2:$D$500)</f>
        <v>20</v>
      </c>
      <c r="D7" s="2">
        <f>SUMIF(Расход!$B$2:$B$500,A7,Расход!$D$2:$D$500)</f>
        <v>12</v>
      </c>
      <c r="E7" s="2">
        <f t="shared" si="0"/>
        <v>8</v>
      </c>
      <c r="F7" s="2">
        <f>Товары!D7</f>
        <v>12</v>
      </c>
      <c r="G7" s="2" t="str">
        <f t="shared" si="1"/>
        <v>заказать</v>
      </c>
      <c r="H7" s="3">
        <f>E7*Товары!E7</f>
        <v>560</v>
      </c>
    </row>
    <row r="8" spans="1:8" x14ac:dyDescent="0.25">
      <c r="A8" s="2" t="str">
        <f>Товары!A8</f>
        <v>A-007</v>
      </c>
      <c r="B8" s="2" t="str">
        <f>Товары!B8</f>
        <v>Степлер</v>
      </c>
      <c r="C8" s="2">
        <f>SUMIF(Приход!$B$2:$B$500,A8,Приход!$D$2:$D$500)</f>
        <v>3</v>
      </c>
      <c r="D8" s="2">
        <f>SUMIF(Расход!$B$2:$B$500,A8,Расход!$D$2:$D$500)</f>
        <v>0</v>
      </c>
      <c r="E8" s="2">
        <f t="shared" si="0"/>
        <v>3</v>
      </c>
      <c r="F8" s="2">
        <f>Товары!D8</f>
        <v>2</v>
      </c>
      <c r="G8" s="2" t="str">
        <f t="shared" si="1"/>
        <v/>
      </c>
      <c r="H8" s="3">
        <f>E8*Товары!E8</f>
        <v>1350</v>
      </c>
    </row>
    <row r="9" spans="1:8" x14ac:dyDescent="0.25">
      <c r="A9" s="2" t="str">
        <f>Товары!A9</f>
        <v>A-008</v>
      </c>
      <c r="B9" s="2" t="str">
        <f>Товары!B9</f>
        <v>Скобы №24</v>
      </c>
      <c r="C9" s="2">
        <f>SUMIF(Приход!$B$2:$B$500,A9,Приход!$D$2:$D$500)</f>
        <v>15</v>
      </c>
      <c r="D9" s="2">
        <f>SUMIF(Расход!$B$2:$B$500,A9,Расход!$D$2:$D$500)</f>
        <v>0</v>
      </c>
      <c r="E9" s="2">
        <f t="shared" si="0"/>
        <v>15</v>
      </c>
      <c r="F9" s="2">
        <f>Товары!D9</f>
        <v>10</v>
      </c>
      <c r="G9" s="2" t="str">
        <f t="shared" si="1"/>
        <v/>
      </c>
      <c r="H9" s="3">
        <f>E9*Товары!E9</f>
        <v>600</v>
      </c>
    </row>
    <row r="10" spans="1:8" x14ac:dyDescent="0.25">
      <c r="A10" s="2"/>
      <c r="B10" s="4" t="s">
        <v>8</v>
      </c>
      <c r="C10" s="2"/>
      <c r="D10" s="2"/>
      <c r="E10" s="2"/>
      <c r="F10" s="2"/>
      <c r="G10" s="2"/>
      <c r="H10" s="5">
        <f>SUM(H2:H9)</f>
        <v>22500</v>
      </c>
    </row>
  </sheetData>
  <conditionalFormatting sqref="G2:G9">
    <cfRule type="expression" dxfId="0" priority="1">
      <formula>G2="заказать"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defaultRowHeight="15" x14ac:dyDescent="0.25"/>
  <cols>
    <col min="1" max="1" width="30" customWidth="1"/>
    <col min="2" max="2" width="16" customWidth="1"/>
    <col min="4" max="4" width="96" customWidth="1"/>
  </cols>
  <sheetData>
    <row r="1" spans="1:4" ht="18.75" x14ac:dyDescent="0.3">
      <c r="A1" s="6" t="s">
        <v>9</v>
      </c>
      <c r="D1" s="7" t="s">
        <v>10</v>
      </c>
    </row>
    <row r="2" spans="1:4" ht="30" x14ac:dyDescent="0.25">
      <c r="D2" s="8" t="s">
        <v>11</v>
      </c>
    </row>
    <row r="3" spans="1:4" ht="30" x14ac:dyDescent="0.25">
      <c r="D3" s="8" t="s">
        <v>12</v>
      </c>
    </row>
    <row r="4" spans="1:4" ht="30" x14ac:dyDescent="0.25">
      <c r="D4" s="8" t="s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/>
  </sheetViews>
  <sheetFormatPr defaultRowHeight="15" x14ac:dyDescent="0.25"/>
  <cols>
    <col min="1" max="1" width="10" customWidth="1"/>
    <col min="2" max="2" width="34" customWidth="1"/>
    <col min="3" max="3" width="6" customWidth="1"/>
    <col min="4" max="4" width="12" customWidth="1"/>
    <col min="5" max="5" width="14" customWidth="1"/>
  </cols>
  <sheetData>
    <row r="1" spans="1:5" ht="30" x14ac:dyDescent="0.25">
      <c r="A1" s="1" t="s">
        <v>0</v>
      </c>
      <c r="B1" s="1" t="s">
        <v>1</v>
      </c>
      <c r="C1" s="1" t="s">
        <v>14</v>
      </c>
      <c r="D1" s="1" t="s">
        <v>5</v>
      </c>
      <c r="E1" s="1" t="s">
        <v>15</v>
      </c>
    </row>
    <row r="2" spans="1:5" x14ac:dyDescent="0.25">
      <c r="A2" s="2" t="s">
        <v>16</v>
      </c>
      <c r="B2" s="2" t="s">
        <v>17</v>
      </c>
      <c r="C2" s="2" t="s">
        <v>18</v>
      </c>
      <c r="D2" s="2">
        <v>20</v>
      </c>
      <c r="E2" s="3">
        <v>380</v>
      </c>
    </row>
    <row r="3" spans="1:5" x14ac:dyDescent="0.25">
      <c r="A3" s="2" t="s">
        <v>19</v>
      </c>
      <c r="B3" s="2" t="s">
        <v>20</v>
      </c>
      <c r="C3" s="2" t="s">
        <v>21</v>
      </c>
      <c r="D3" s="2">
        <v>3</v>
      </c>
      <c r="E3" s="3">
        <v>2900</v>
      </c>
    </row>
    <row r="4" spans="1:5" x14ac:dyDescent="0.25">
      <c r="A4" s="2" t="s">
        <v>22</v>
      </c>
      <c r="B4" s="2" t="s">
        <v>23</v>
      </c>
      <c r="C4" s="2" t="s">
        <v>21</v>
      </c>
      <c r="D4" s="2">
        <v>50</v>
      </c>
      <c r="E4" s="3">
        <v>18</v>
      </c>
    </row>
    <row r="5" spans="1:5" x14ac:dyDescent="0.25">
      <c r="A5" s="2" t="s">
        <v>24</v>
      </c>
      <c r="B5" s="2" t="s">
        <v>25</v>
      </c>
      <c r="C5" s="2" t="s">
        <v>26</v>
      </c>
      <c r="D5" s="2">
        <v>10</v>
      </c>
      <c r="E5" s="3">
        <v>95</v>
      </c>
    </row>
    <row r="6" spans="1:5" x14ac:dyDescent="0.25">
      <c r="A6" s="2" t="s">
        <v>27</v>
      </c>
      <c r="B6" s="2" t="s">
        <v>28</v>
      </c>
      <c r="C6" s="2" t="s">
        <v>21</v>
      </c>
      <c r="D6" s="2">
        <v>15</v>
      </c>
      <c r="E6" s="3">
        <v>210</v>
      </c>
    </row>
    <row r="7" spans="1:5" x14ac:dyDescent="0.25">
      <c r="A7" s="2" t="s">
        <v>29</v>
      </c>
      <c r="B7" s="2" t="s">
        <v>30</v>
      </c>
      <c r="C7" s="2" t="s">
        <v>31</v>
      </c>
      <c r="D7" s="2">
        <v>12</v>
      </c>
      <c r="E7" s="3">
        <v>70</v>
      </c>
    </row>
    <row r="8" spans="1:5" x14ac:dyDescent="0.25">
      <c r="A8" s="2" t="s">
        <v>32</v>
      </c>
      <c r="B8" s="2" t="s">
        <v>33</v>
      </c>
      <c r="C8" s="2" t="s">
        <v>21</v>
      </c>
      <c r="D8" s="2">
        <v>2</v>
      </c>
      <c r="E8" s="3">
        <v>450</v>
      </c>
    </row>
    <row r="9" spans="1:5" x14ac:dyDescent="0.25">
      <c r="A9" s="2" t="s">
        <v>34</v>
      </c>
      <c r="B9" s="2" t="s">
        <v>35</v>
      </c>
      <c r="C9" s="2" t="s">
        <v>31</v>
      </c>
      <c r="D9" s="2">
        <v>10</v>
      </c>
      <c r="E9" s="3">
        <v>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/>
  </sheetViews>
  <sheetFormatPr defaultRowHeight="15" x14ac:dyDescent="0.25"/>
  <cols>
    <col min="1" max="1" width="12" customWidth="1"/>
    <col min="2" max="2" width="10" customWidth="1"/>
    <col min="3" max="3" width="34" customWidth="1"/>
    <col min="4" max="4" width="8" customWidth="1"/>
    <col min="5" max="5" width="12" customWidth="1"/>
    <col min="6" max="6" width="14" customWidth="1"/>
    <col min="7" max="7" width="20" customWidth="1"/>
  </cols>
  <sheetData>
    <row r="1" spans="1:7" x14ac:dyDescent="0.25">
      <c r="A1" s="1" t="s">
        <v>36</v>
      </c>
      <c r="B1" s="1" t="s">
        <v>0</v>
      </c>
      <c r="C1" s="1" t="s">
        <v>1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5">
      <c r="A2" s="9">
        <v>46266</v>
      </c>
      <c r="B2" s="2" t="s">
        <v>16</v>
      </c>
      <c r="C2" s="2" t="str">
        <f>IFERROR(VLOOKUP(B2,Товары!$A$2:$B$200,2,FALSE),"")</f>
        <v>Бумага А4, 500 л.</v>
      </c>
      <c r="D2" s="2">
        <v>60</v>
      </c>
      <c r="E2" s="3">
        <v>380</v>
      </c>
      <c r="F2" s="3">
        <f t="shared" ref="F2:F9" si="0">D2*E2</f>
        <v>22800</v>
      </c>
      <c r="G2" s="2" t="s">
        <v>41</v>
      </c>
    </row>
    <row r="3" spans="1:7" x14ac:dyDescent="0.25">
      <c r="A3" s="9">
        <v>46266</v>
      </c>
      <c r="B3" s="2" t="s">
        <v>22</v>
      </c>
      <c r="C3" s="2" t="str">
        <f>IFERROR(VLOOKUP(B3,Товары!$A$2:$B$200,2,FALSE),"")</f>
        <v>Ручка шариковая синяя</v>
      </c>
      <c r="D3" s="2">
        <v>200</v>
      </c>
      <c r="E3" s="3">
        <v>18</v>
      </c>
      <c r="F3" s="3">
        <f t="shared" si="0"/>
        <v>3600</v>
      </c>
      <c r="G3" s="2" t="s">
        <v>41</v>
      </c>
    </row>
    <row r="4" spans="1:7" x14ac:dyDescent="0.25">
      <c r="A4" s="9">
        <v>46268</v>
      </c>
      <c r="B4" s="2" t="s">
        <v>19</v>
      </c>
      <c r="C4" s="2" t="str">
        <f>IFERROR(VLOOKUP(B4,Товары!$A$2:$B$200,2,FALSE),"")</f>
        <v>Картридж лазерный</v>
      </c>
      <c r="D4" s="2">
        <v>4</v>
      </c>
      <c r="E4" s="3">
        <v>2900</v>
      </c>
      <c r="F4" s="3">
        <f t="shared" si="0"/>
        <v>11600</v>
      </c>
      <c r="G4" s="2" t="s">
        <v>42</v>
      </c>
    </row>
    <row r="5" spans="1:7" x14ac:dyDescent="0.25">
      <c r="A5" s="9">
        <v>46270</v>
      </c>
      <c r="B5" s="2" t="s">
        <v>27</v>
      </c>
      <c r="C5" s="2" t="str">
        <f>IFERROR(VLOOKUP(B5,Товары!$A$2:$B$200,2,FALSE),"")</f>
        <v>Папка-регистратор</v>
      </c>
      <c r="D5" s="2">
        <v>30</v>
      </c>
      <c r="E5" s="3">
        <v>210</v>
      </c>
      <c r="F5" s="3">
        <f t="shared" si="0"/>
        <v>6300</v>
      </c>
      <c r="G5" s="2" t="s">
        <v>41</v>
      </c>
    </row>
    <row r="6" spans="1:7" x14ac:dyDescent="0.25">
      <c r="A6" s="9">
        <v>46273</v>
      </c>
      <c r="B6" s="2" t="s">
        <v>24</v>
      </c>
      <c r="C6" s="2" t="str">
        <f>IFERROR(VLOOKUP(B6,Товары!$A$2:$B$200,2,FALSE),"")</f>
        <v>Скотч упаковочный</v>
      </c>
      <c r="D6" s="2">
        <v>24</v>
      </c>
      <c r="E6" s="3">
        <v>95</v>
      </c>
      <c r="F6" s="3">
        <f t="shared" si="0"/>
        <v>2280</v>
      </c>
      <c r="G6" s="2" t="s">
        <v>43</v>
      </c>
    </row>
    <row r="7" spans="1:7" x14ac:dyDescent="0.25">
      <c r="A7" s="9">
        <v>46275</v>
      </c>
      <c r="B7" s="2" t="s">
        <v>29</v>
      </c>
      <c r="C7" s="2" t="str">
        <f>IFERROR(VLOOKUP(B7,Товары!$A$2:$B$200,2,FALSE),"")</f>
        <v>Стикеры 76×76</v>
      </c>
      <c r="D7" s="2">
        <v>20</v>
      </c>
      <c r="E7" s="3">
        <v>70</v>
      </c>
      <c r="F7" s="3">
        <f t="shared" si="0"/>
        <v>1400</v>
      </c>
      <c r="G7" s="2" t="s">
        <v>41</v>
      </c>
    </row>
    <row r="8" spans="1:7" x14ac:dyDescent="0.25">
      <c r="A8" s="9">
        <v>46277</v>
      </c>
      <c r="B8" s="2" t="s">
        <v>34</v>
      </c>
      <c r="C8" s="2" t="str">
        <f>IFERROR(VLOOKUP(B8,Товары!$A$2:$B$200,2,FALSE),"")</f>
        <v>Скобы №24</v>
      </c>
      <c r="D8" s="2">
        <v>15</v>
      </c>
      <c r="E8" s="3">
        <v>40</v>
      </c>
      <c r="F8" s="3">
        <f t="shared" si="0"/>
        <v>600</v>
      </c>
      <c r="G8" s="2" t="s">
        <v>41</v>
      </c>
    </row>
    <row r="9" spans="1:7" x14ac:dyDescent="0.25">
      <c r="A9" s="9">
        <v>46280</v>
      </c>
      <c r="B9" s="2" t="s">
        <v>32</v>
      </c>
      <c r="C9" s="2" t="str">
        <f>IFERROR(VLOOKUP(B9,Товары!$A$2:$B$200,2,FALSE),"")</f>
        <v>Степлер</v>
      </c>
      <c r="D9" s="2">
        <v>3</v>
      </c>
      <c r="E9" s="3">
        <v>450</v>
      </c>
      <c r="F9" s="3">
        <f t="shared" si="0"/>
        <v>1350</v>
      </c>
      <c r="G9" s="2" t="s">
        <v>42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Товары!$A$2:$A$200</xm:f>
          </x14:formula1>
          <xm:sqref>B2:B500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/>
  </sheetViews>
  <sheetFormatPr defaultRowHeight="15" x14ac:dyDescent="0.25"/>
  <cols>
    <col min="1" max="1" width="12" customWidth="1"/>
    <col min="2" max="2" width="10" customWidth="1"/>
    <col min="3" max="3" width="34" customWidth="1"/>
    <col min="4" max="4" width="8" customWidth="1"/>
    <col min="5" max="5" width="24" customWidth="1"/>
  </cols>
  <sheetData>
    <row r="1" spans="1:5" x14ac:dyDescent="0.25">
      <c r="A1" s="1" t="s">
        <v>36</v>
      </c>
      <c r="B1" s="1" t="s">
        <v>0</v>
      </c>
      <c r="C1" s="1" t="s">
        <v>1</v>
      </c>
      <c r="D1" s="1" t="s">
        <v>37</v>
      </c>
      <c r="E1" s="1" t="s">
        <v>44</v>
      </c>
    </row>
    <row r="2" spans="1:5" x14ac:dyDescent="0.25">
      <c r="A2" s="9">
        <v>46267</v>
      </c>
      <c r="B2" s="2" t="s">
        <v>16</v>
      </c>
      <c r="C2" s="2" t="str">
        <f>IFERROR(VLOOKUP(B2,Товары!$A$2:$B$200,2,FALSE),"")</f>
        <v>Бумага А4, 500 л.</v>
      </c>
      <c r="D2" s="2">
        <v>12</v>
      </c>
      <c r="E2" s="2" t="s">
        <v>45</v>
      </c>
    </row>
    <row r="3" spans="1:5" x14ac:dyDescent="0.25">
      <c r="A3" s="9">
        <v>46267</v>
      </c>
      <c r="B3" s="2" t="s">
        <v>22</v>
      </c>
      <c r="C3" s="2" t="str">
        <f>IFERROR(VLOOKUP(B3,Товары!$A$2:$B$200,2,FALSE),"")</f>
        <v>Ручка шариковая синяя</v>
      </c>
      <c r="D3" s="2">
        <v>40</v>
      </c>
      <c r="E3" s="2" t="s">
        <v>46</v>
      </c>
    </row>
    <row r="4" spans="1:5" x14ac:dyDescent="0.25">
      <c r="A4" s="9">
        <v>46269</v>
      </c>
      <c r="B4" s="2" t="s">
        <v>19</v>
      </c>
      <c r="C4" s="2" t="str">
        <f>IFERROR(VLOOKUP(B4,Товары!$A$2:$B$200,2,FALSE),"")</f>
        <v>Картридж лазерный</v>
      </c>
      <c r="D4" s="2">
        <v>2</v>
      </c>
      <c r="E4" s="2" t="s">
        <v>47</v>
      </c>
    </row>
    <row r="5" spans="1:5" x14ac:dyDescent="0.25">
      <c r="A5" s="9">
        <v>46274</v>
      </c>
      <c r="B5" s="2" t="s">
        <v>24</v>
      </c>
      <c r="C5" s="2" t="str">
        <f>IFERROR(VLOOKUP(B5,Товары!$A$2:$B$200,2,FALSE),"")</f>
        <v>Скотч упаковочный</v>
      </c>
      <c r="D5" s="2">
        <v>6</v>
      </c>
      <c r="E5" s="2" t="s">
        <v>48</v>
      </c>
    </row>
    <row r="6" spans="1:5" x14ac:dyDescent="0.25">
      <c r="A6" s="9">
        <v>46276</v>
      </c>
      <c r="B6" s="2" t="s">
        <v>27</v>
      </c>
      <c r="C6" s="2" t="str">
        <f>IFERROR(VLOOKUP(B6,Товары!$A$2:$B$200,2,FALSE),"")</f>
        <v>Папка-регистратор</v>
      </c>
      <c r="D6" s="2">
        <v>10</v>
      </c>
      <c r="E6" s="2" t="s">
        <v>49</v>
      </c>
    </row>
    <row r="7" spans="1:5" x14ac:dyDescent="0.25">
      <c r="A7" s="9">
        <v>46281</v>
      </c>
      <c r="B7" s="2" t="s">
        <v>16</v>
      </c>
      <c r="C7" s="2" t="str">
        <f>IFERROR(VLOOKUP(B7,Товары!$A$2:$B$200,2,FALSE),"")</f>
        <v>Бумага А4, 500 л.</v>
      </c>
      <c r="D7" s="2">
        <v>30</v>
      </c>
      <c r="E7" s="2" t="s">
        <v>46</v>
      </c>
    </row>
    <row r="8" spans="1:5" x14ac:dyDescent="0.25">
      <c r="A8" s="9">
        <v>46283</v>
      </c>
      <c r="B8" s="2" t="s">
        <v>29</v>
      </c>
      <c r="C8" s="2" t="str">
        <f>IFERROR(VLOOKUP(B8,Товары!$A$2:$B$200,2,FALSE),"")</f>
        <v>Стикеры 76×76</v>
      </c>
      <c r="D8" s="2">
        <v>12</v>
      </c>
      <c r="E8" s="2" t="s">
        <v>50</v>
      </c>
    </row>
    <row r="9" spans="1:5" x14ac:dyDescent="0.25">
      <c r="A9" s="9">
        <v>46284</v>
      </c>
      <c r="B9" s="2" t="s">
        <v>22</v>
      </c>
      <c r="C9" s="2" t="str">
        <f>IFERROR(VLOOKUP(B9,Товары!$A$2:$B$200,2,FALSE),"")</f>
        <v>Ручка шариковая синяя</v>
      </c>
      <c r="D9" s="2">
        <v>80</v>
      </c>
      <c r="E9" s="2" t="s">
        <v>51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400-000000000000}">
          <x14:formula1>
            <xm:f>Товары!$A$2:$A$200</xm:f>
          </x14:formula1>
          <xm:sqref>B2:B500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Остатки</vt:lpstr>
      <vt:lpstr>Параметры</vt:lpstr>
      <vt:lpstr>Товары</vt:lpstr>
      <vt:lpstr>Приход</vt:lpstr>
      <vt:lpstr>Расход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Андрей Нюнько</cp:lastModifiedBy>
  <dcterms:created xsi:type="dcterms:W3CDTF">2026-09-08T13:17:32Z</dcterms:created>
  <dcterms:modified xsi:type="dcterms:W3CDTF">2026-09-08T13:18:19Z</dcterms:modified>
</cp:coreProperties>
</file>