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 code\slides\web\static\shablony\"/>
    </mc:Choice>
  </mc:AlternateContent>
  <xr:revisionPtr revIDLastSave="0" documentId="13_ncr:1_{8B1B931A-9278-48FC-947B-C5418C9B388A}" xr6:coauthVersionLast="47" xr6:coauthVersionMax="47" xr10:uidLastSave="{00000000-0000-0000-0000-000000000000}"/>
  <bookViews>
    <workbookView xWindow="3780" yWindow="1860" windowWidth="21600" windowHeight="11325" xr2:uid="{00000000-000D-0000-FFFF-FFFF00000000}"/>
  </bookViews>
  <sheets>
    <sheet name="Расходы" sheetId="1" r:id="rId1"/>
    <sheet name="Параметры" sheetId="2" r:id="rId2"/>
    <sheet name="Категории" sheetId="3" r:id="rId3"/>
    <sheet name="Свод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4" l="1"/>
  <c r="A10" i="4"/>
  <c r="O9" i="4"/>
  <c r="A9" i="4"/>
  <c r="O8" i="4"/>
  <c r="A8" i="4"/>
  <c r="O7" i="4"/>
  <c r="A7" i="4"/>
  <c r="O6" i="4"/>
  <c r="A6" i="4"/>
  <c r="O5" i="4"/>
  <c r="A5" i="4"/>
  <c r="O4" i="4"/>
  <c r="A4" i="4"/>
  <c r="O3" i="4"/>
  <c r="A3" i="4"/>
  <c r="O2" i="4"/>
  <c r="O11" i="4" s="1"/>
  <c r="A2" i="4"/>
  <c r="M1" i="4"/>
  <c r="M10" i="4" s="1"/>
  <c r="L1" i="4"/>
  <c r="L10" i="4" s="1"/>
  <c r="K1" i="4"/>
  <c r="K10" i="4" s="1"/>
  <c r="J1" i="4"/>
  <c r="J10" i="4" s="1"/>
  <c r="I1" i="4"/>
  <c r="I10" i="4" s="1"/>
  <c r="H1" i="4"/>
  <c r="H10" i="4" s="1"/>
  <c r="G1" i="4"/>
  <c r="G10" i="4" s="1"/>
  <c r="F1" i="4"/>
  <c r="F10" i="4" s="1"/>
  <c r="E1" i="4"/>
  <c r="E10" i="4" s="1"/>
  <c r="D1" i="4"/>
  <c r="D10" i="4" s="1"/>
  <c r="C1" i="4"/>
  <c r="B1" i="4"/>
  <c r="C10" i="4" l="1"/>
  <c r="B10" i="4"/>
  <c r="N10" i="4" s="1"/>
  <c r="B9" i="4"/>
  <c r="C9" i="4"/>
  <c r="D9" i="4"/>
  <c r="K9" i="4"/>
  <c r="G9" i="4"/>
  <c r="L9" i="4"/>
  <c r="M9" i="4"/>
  <c r="J9" i="4"/>
  <c r="I9" i="4"/>
  <c r="H9" i="4"/>
  <c r="F9" i="4"/>
  <c r="E9" i="4"/>
  <c r="C8" i="4"/>
  <c r="D8" i="4"/>
  <c r="L8" i="4"/>
  <c r="H8" i="4"/>
  <c r="E8" i="4"/>
  <c r="K8" i="4"/>
  <c r="G8" i="4"/>
  <c r="J8" i="4"/>
  <c r="B8" i="4"/>
  <c r="F8" i="4"/>
  <c r="M8" i="4"/>
  <c r="I8" i="4"/>
  <c r="E7" i="4"/>
  <c r="H7" i="4"/>
  <c r="K7" i="4"/>
  <c r="G7" i="4"/>
  <c r="C7" i="4"/>
  <c r="D7" i="4"/>
  <c r="I7" i="4"/>
  <c r="L7" i="4"/>
  <c r="M7" i="4"/>
  <c r="J7" i="4"/>
  <c r="F7" i="4"/>
  <c r="B7" i="4"/>
  <c r="L6" i="4"/>
  <c r="B6" i="4"/>
  <c r="J6" i="4"/>
  <c r="G6" i="4"/>
  <c r="D6" i="4"/>
  <c r="K6" i="4"/>
  <c r="I6" i="4"/>
  <c r="F6" i="4"/>
  <c r="M6" i="4"/>
  <c r="E6" i="4"/>
  <c r="H6" i="4"/>
  <c r="C6" i="4"/>
  <c r="G5" i="4"/>
  <c r="F5" i="4"/>
  <c r="E5" i="4"/>
  <c r="D5" i="4"/>
  <c r="B5" i="4"/>
  <c r="C5" i="4"/>
  <c r="M5" i="4"/>
  <c r="L5" i="4"/>
  <c r="K5" i="4"/>
  <c r="J5" i="4"/>
  <c r="I5" i="4"/>
  <c r="H5" i="4"/>
  <c r="E4" i="4"/>
  <c r="M4" i="4"/>
  <c r="H4" i="4"/>
  <c r="G4" i="4"/>
  <c r="I4" i="4"/>
  <c r="C4" i="4"/>
  <c r="B4" i="4"/>
  <c r="D4" i="4"/>
  <c r="J4" i="4"/>
  <c r="K4" i="4"/>
  <c r="L4" i="4"/>
  <c r="F4" i="4"/>
  <c r="I3" i="4"/>
  <c r="L3" i="4"/>
  <c r="D3" i="4"/>
  <c r="K3" i="4"/>
  <c r="E3" i="4"/>
  <c r="G3" i="4"/>
  <c r="F3" i="4"/>
  <c r="C3" i="4"/>
  <c r="H3" i="4"/>
  <c r="J3" i="4"/>
  <c r="B3" i="4"/>
  <c r="M3" i="4"/>
  <c r="H2" i="4"/>
  <c r="I2" i="4"/>
  <c r="M2" i="4"/>
  <c r="E2" i="4"/>
  <c r="L2" i="4"/>
  <c r="J2" i="4"/>
  <c r="G2" i="4"/>
  <c r="K2" i="4"/>
  <c r="F2" i="4"/>
  <c r="D2" i="4"/>
  <c r="C2" i="4"/>
  <c r="B2" i="4"/>
  <c r="I11" i="4" l="1"/>
  <c r="M11" i="4"/>
  <c r="E11" i="4"/>
  <c r="L11" i="4"/>
  <c r="J11" i="4"/>
  <c r="G11" i="4"/>
  <c r="K11" i="4"/>
  <c r="F11" i="4"/>
  <c r="D11" i="4"/>
  <c r="C11" i="4"/>
  <c r="P10" i="4"/>
  <c r="N2" i="4"/>
  <c r="B11" i="4"/>
  <c r="N9" i="4"/>
  <c r="N8" i="4"/>
  <c r="N7" i="4"/>
  <c r="N6" i="4"/>
  <c r="N5" i="4"/>
  <c r="N4" i="4"/>
  <c r="N3" i="4"/>
  <c r="H11" i="4"/>
  <c r="P2" i="4" l="1"/>
  <c r="N11" i="4"/>
  <c r="P9" i="4"/>
  <c r="P8" i="4"/>
  <c r="P7" i="4"/>
  <c r="P6" i="4"/>
  <c r="P5" i="4"/>
  <c r="P4" i="4"/>
  <c r="P3" i="4"/>
  <c r="Q2" i="4" l="1"/>
  <c r="Q9" i="4"/>
  <c r="Q8" i="4"/>
  <c r="Q7" i="4"/>
  <c r="Q6" i="4"/>
  <c r="Q5" i="4"/>
  <c r="Q3" i="4"/>
  <c r="Q4" i="4"/>
  <c r="Q10" i="4"/>
  <c r="Q11" i="4" s="1"/>
  <c r="P11" i="4"/>
</calcChain>
</file>

<file path=xl/sharedStrings.xml><?xml version="1.0" encoding="utf-8"?>
<sst xmlns="http://schemas.openxmlformats.org/spreadsheetml/2006/main" count="63" uniqueCount="40">
  <si>
    <t>Дата</t>
  </si>
  <si>
    <t>Категория</t>
  </si>
  <si>
    <t>Сумма</t>
  </si>
  <si>
    <t>Комментарий</t>
  </si>
  <si>
    <t>Продукты</t>
  </si>
  <si>
    <t>Лента</t>
  </si>
  <si>
    <t>Досуг</t>
  </si>
  <si>
    <t>кафе</t>
  </si>
  <si>
    <t>Жильё и связь</t>
  </si>
  <si>
    <t>квартплата</t>
  </si>
  <si>
    <t>интернет</t>
  </si>
  <si>
    <t>Пятёрочка</t>
  </si>
  <si>
    <t>Транспорт</t>
  </si>
  <si>
    <t>проездной</t>
  </si>
  <si>
    <t>рынок</t>
  </si>
  <si>
    <t>кино и кафе</t>
  </si>
  <si>
    <t>Здоровье</t>
  </si>
  <si>
    <t>аптека</t>
  </si>
  <si>
    <t>Ашан</t>
  </si>
  <si>
    <t>Одежда</t>
  </si>
  <si>
    <t>кроссовки</t>
  </si>
  <si>
    <t>Образование</t>
  </si>
  <si>
    <t>курс английского</t>
  </si>
  <si>
    <t>ВкусВилл</t>
  </si>
  <si>
    <t>бассейн</t>
  </si>
  <si>
    <t>такси</t>
  </si>
  <si>
    <t>Подарки</t>
  </si>
  <si>
    <t>день рождения</t>
  </si>
  <si>
    <t>Учёт расходов</t>
  </si>
  <si>
    <t>Как пользоваться</t>
  </si>
  <si>
    <t>Первый месяц свода</t>
  </si>
  <si>
    <t>Расходы вносят на лист «Расходы»: дата, категория из списка, сумма. Больше ничего вводить не нужно.</t>
  </si>
  <si>
    <t>Категории и лимит на месяц лежат на листе «Категории», свои категории вписывают туда.</t>
  </si>
  <si>
    <t>Лист «Свод» считает расходы по категориям и месяцам от жёлтой даты: поставьте январь нужного года. Красный средний расход выше лимита.</t>
  </si>
  <si>
    <t>Лимит в месяц</t>
  </si>
  <si>
    <t>Прочее</t>
  </si>
  <si>
    <t>За год</t>
  </si>
  <si>
    <t>Средний в месяц</t>
  </si>
  <si>
    <t>Доля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</si>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</sst>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mmmm\ yyyy"/>
    <numFmt numFmtId="166" formatCode="#,##0.00\ [$₽-419]"/>
    <numFmt numFmtId="167" formatCode="dd\.mm\.yyyy"/>
    <numFmt numFmtId="168" formatCode="mmm\ yy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1"/>
      <color rgb="FF6B728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4CC"/>
      </patternFill>
    </fill>
    <fill>
      <patternFill patternType="solid">
        <fgColor rgb="FF1F2937"/>
      </patternFill>
    </fill>
    <fill>
      <patternFill patternType="solid">
        <fgColor rgb="FFE8EEF7"/>
      </patternFill>
    </fill>
  </fills>
  <borders count="2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67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0" fontId="1" fillId="0" borderId="0" xfId="0" applyFont="1"/>
    <xf numFmtId="0" fontId="2" fillId="0" borderId="0" xfId="0" applyFont="1"/>
    <xf numFmtId="165" fontId="0" fillId="2" borderId="0" xfId="0" applyNumberFormat="1" applyFill="1"/>
    <xf numFmtId="0" fontId="3" fillId="0" borderId="0" xfId="0" applyFont="1" applyAlignment="1">
      <alignment vertical="top" wrapText="1"/>
    </xf>
    <xf numFmtId="168" fontId="4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9" fontId="0" fillId="0" borderId="1" xfId="0" applyNumberFormat="1" applyBorder="1"/>
    <xf numFmtId="0" fontId="2" fillId="0" borderId="1" xfId="0" applyFont="1" applyBorder="1"/>
    <xf numFmtId="3" fontId="2" fillId="4" borderId="1" xfId="0" applyNumberFormat="1" applyFont="1" applyFill="1" applyBorder="1"/>
    <xf numFmtId="9" fontId="2" fillId="4" borderId="1" xfId="0" applyNumberFormat="1" applyFont="1" applyFill="1" applyBorder="1"/>
  </cellXfs>
  <cellStyles count="1">
    <cellStyle name="Обычный" xfId="0" builtinId="0"/>
  </cellStyles>
  <dxfs count="1">
    <dxf>
      <fill>
        <patternFill patternType="solid">
          <fgColor rgb="FFF8D7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customWidth="1"/>
    <col min="2" max="2" width="20" customWidth="1"/>
    <col min="3" max="3" width="12" customWidth="1"/>
    <col min="4" max="4" width="3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46262</v>
      </c>
      <c r="B2" s="3" t="s">
        <v>4</v>
      </c>
      <c r="C2" s="4">
        <v>3300</v>
      </c>
      <c r="D2" s="3" t="s">
        <v>5</v>
      </c>
    </row>
    <row r="3" spans="1:4" x14ac:dyDescent="0.25">
      <c r="A3" s="2">
        <v>46264</v>
      </c>
      <c r="B3" s="3" t="s">
        <v>6</v>
      </c>
      <c r="C3" s="4">
        <v>1200</v>
      </c>
      <c r="D3" s="3" t="s">
        <v>7</v>
      </c>
    </row>
    <row r="4" spans="1:4" x14ac:dyDescent="0.25">
      <c r="A4" s="2">
        <v>46266</v>
      </c>
      <c r="B4" s="3" t="s">
        <v>8</v>
      </c>
      <c r="C4" s="4">
        <v>15600</v>
      </c>
      <c r="D4" s="3" t="s">
        <v>9</v>
      </c>
    </row>
    <row r="5" spans="1:4" x14ac:dyDescent="0.25">
      <c r="A5" s="2">
        <v>46266</v>
      </c>
      <c r="B5" s="3" t="s">
        <v>8</v>
      </c>
      <c r="C5" s="4">
        <v>900</v>
      </c>
      <c r="D5" s="3" t="s">
        <v>10</v>
      </c>
    </row>
    <row r="6" spans="1:4" x14ac:dyDescent="0.25">
      <c r="A6" s="2">
        <v>46267</v>
      </c>
      <c r="B6" s="3" t="s">
        <v>4</v>
      </c>
      <c r="C6" s="4">
        <v>3240</v>
      </c>
      <c r="D6" s="3" t="s">
        <v>11</v>
      </c>
    </row>
    <row r="7" spans="1:4" x14ac:dyDescent="0.25">
      <c r="A7" s="2">
        <v>46268</v>
      </c>
      <c r="B7" s="3" t="s">
        <v>12</v>
      </c>
      <c r="C7" s="4">
        <v>1500</v>
      </c>
      <c r="D7" s="3" t="s">
        <v>13</v>
      </c>
    </row>
    <row r="8" spans="1:4" x14ac:dyDescent="0.25">
      <c r="A8" s="2">
        <v>46270</v>
      </c>
      <c r="B8" s="3" t="s">
        <v>4</v>
      </c>
      <c r="C8" s="4">
        <v>2870</v>
      </c>
      <c r="D8" s="3" t="s">
        <v>14</v>
      </c>
    </row>
    <row r="9" spans="1:4" x14ac:dyDescent="0.25">
      <c r="A9" s="2">
        <v>46271</v>
      </c>
      <c r="B9" s="3" t="s">
        <v>6</v>
      </c>
      <c r="C9" s="4">
        <v>1800</v>
      </c>
      <c r="D9" s="3" t="s">
        <v>15</v>
      </c>
    </row>
    <row r="10" spans="1:4" x14ac:dyDescent="0.25">
      <c r="A10" s="2">
        <v>46273</v>
      </c>
      <c r="B10" s="3" t="s">
        <v>16</v>
      </c>
      <c r="C10" s="4">
        <v>2300</v>
      </c>
      <c r="D10" s="3" t="s">
        <v>17</v>
      </c>
    </row>
    <row r="11" spans="1:4" x14ac:dyDescent="0.25">
      <c r="A11" s="2">
        <v>46274</v>
      </c>
      <c r="B11" s="3" t="s">
        <v>4</v>
      </c>
      <c r="C11" s="4">
        <v>4100</v>
      </c>
      <c r="D11" s="3" t="s">
        <v>18</v>
      </c>
    </row>
    <row r="12" spans="1:4" x14ac:dyDescent="0.25">
      <c r="A12" s="2">
        <v>46277</v>
      </c>
      <c r="B12" s="3" t="s">
        <v>19</v>
      </c>
      <c r="C12" s="4">
        <v>3990</v>
      </c>
      <c r="D12" s="3" t="s">
        <v>20</v>
      </c>
    </row>
    <row r="13" spans="1:4" x14ac:dyDescent="0.25">
      <c r="A13" s="2">
        <v>46279</v>
      </c>
      <c r="B13" s="3" t="s">
        <v>4</v>
      </c>
      <c r="C13" s="4">
        <v>2650</v>
      </c>
      <c r="D13" s="3" t="s">
        <v>11</v>
      </c>
    </row>
    <row r="14" spans="1:4" x14ac:dyDescent="0.25">
      <c r="A14" s="2">
        <v>46280</v>
      </c>
      <c r="B14" s="3" t="s">
        <v>21</v>
      </c>
      <c r="C14" s="4">
        <v>2990</v>
      </c>
      <c r="D14" s="3" t="s">
        <v>22</v>
      </c>
    </row>
    <row r="15" spans="1:4" x14ac:dyDescent="0.25">
      <c r="A15" s="2">
        <v>46283</v>
      </c>
      <c r="B15" s="3" t="s">
        <v>4</v>
      </c>
      <c r="C15" s="4">
        <v>3810</v>
      </c>
      <c r="D15" s="3" t="s">
        <v>23</v>
      </c>
    </row>
    <row r="16" spans="1:4" x14ac:dyDescent="0.25">
      <c r="A16" s="2">
        <v>46285</v>
      </c>
      <c r="B16" s="3" t="s">
        <v>6</v>
      </c>
      <c r="C16" s="4">
        <v>2400</v>
      </c>
      <c r="D16" s="3" t="s">
        <v>24</v>
      </c>
    </row>
    <row r="17" spans="1:4" x14ac:dyDescent="0.25">
      <c r="A17" s="2">
        <v>46287</v>
      </c>
      <c r="B17" s="3" t="s">
        <v>12</v>
      </c>
      <c r="C17" s="4">
        <v>780</v>
      </c>
      <c r="D17" s="3" t="s">
        <v>25</v>
      </c>
    </row>
    <row r="18" spans="1:4" x14ac:dyDescent="0.25">
      <c r="A18" s="2">
        <v>46290</v>
      </c>
      <c r="B18" s="3" t="s">
        <v>4</v>
      </c>
      <c r="C18" s="4">
        <v>5120</v>
      </c>
      <c r="D18" s="3" t="s">
        <v>5</v>
      </c>
    </row>
    <row r="19" spans="1:4" x14ac:dyDescent="0.25">
      <c r="A19" s="2">
        <v>46292</v>
      </c>
      <c r="B19" s="3" t="s">
        <v>26</v>
      </c>
      <c r="C19" s="4">
        <v>2500</v>
      </c>
      <c r="D19" s="3" t="s">
        <v>27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Категории!$A$2:$A$100</xm:f>
          </x14:formula1>
          <xm:sqref>B2:B2000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5" x14ac:dyDescent="0.25"/>
  <cols>
    <col min="1" max="1" width="30" customWidth="1"/>
    <col min="2" max="2" width="16" customWidth="1"/>
    <col min="4" max="4" width="96" customWidth="1"/>
  </cols>
  <sheetData>
    <row r="1" spans="1:4" ht="18.75" x14ac:dyDescent="0.3">
      <c r="A1" s="5" t="s">
        <v>28</v>
      </c>
      <c r="D1" s="6" t="s">
        <v>29</v>
      </c>
    </row>
    <row r="2" spans="1:4" ht="30" x14ac:dyDescent="0.25">
      <c r="A2" s="6" t="s">
        <v>30</v>
      </c>
      <c r="B2" s="7">
        <v>46023</v>
      </c>
      <c r="D2" s="8" t="s">
        <v>31</v>
      </c>
    </row>
    <row r="3" spans="1:4" x14ac:dyDescent="0.25">
      <c r="D3" s="8" t="s">
        <v>32</v>
      </c>
    </row>
    <row r="4" spans="1:4" ht="30" x14ac:dyDescent="0.25">
      <c r="D4" s="8" t="s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RowHeight="15" x14ac:dyDescent="0.25"/>
  <cols>
    <col min="1" max="1" width="22" customWidth="1"/>
    <col min="2" max="2" width="14" customWidth="1"/>
  </cols>
  <sheetData>
    <row r="1" spans="1:2" ht="30" x14ac:dyDescent="0.25">
      <c r="A1" s="1" t="s">
        <v>1</v>
      </c>
      <c r="B1" s="1" t="s">
        <v>34</v>
      </c>
    </row>
    <row r="2" spans="1:2" x14ac:dyDescent="0.25">
      <c r="A2" s="3" t="s">
        <v>4</v>
      </c>
      <c r="B2" s="4">
        <v>25000</v>
      </c>
    </row>
    <row r="3" spans="1:2" x14ac:dyDescent="0.25">
      <c r="A3" s="3" t="s">
        <v>8</v>
      </c>
      <c r="B3" s="4">
        <v>18000</v>
      </c>
    </row>
    <row r="4" spans="1:2" x14ac:dyDescent="0.25">
      <c r="A4" s="3" t="s">
        <v>12</v>
      </c>
      <c r="B4" s="4">
        <v>6000</v>
      </c>
    </row>
    <row r="5" spans="1:2" x14ac:dyDescent="0.25">
      <c r="A5" s="3" t="s">
        <v>16</v>
      </c>
      <c r="B5" s="4">
        <v>4000</v>
      </c>
    </row>
    <row r="6" spans="1:2" x14ac:dyDescent="0.25">
      <c r="A6" s="3" t="s">
        <v>19</v>
      </c>
      <c r="B6" s="4">
        <v>5000</v>
      </c>
    </row>
    <row r="7" spans="1:2" x14ac:dyDescent="0.25">
      <c r="A7" s="3" t="s">
        <v>6</v>
      </c>
      <c r="B7" s="4">
        <v>7000</v>
      </c>
    </row>
    <row r="8" spans="1:2" x14ac:dyDescent="0.25">
      <c r="A8" s="3" t="s">
        <v>21</v>
      </c>
      <c r="B8" s="4">
        <v>3000</v>
      </c>
    </row>
    <row r="9" spans="1:2" x14ac:dyDescent="0.25">
      <c r="A9" s="3" t="s">
        <v>26</v>
      </c>
      <c r="B9" s="4">
        <v>2000</v>
      </c>
    </row>
    <row r="10" spans="1:2" x14ac:dyDescent="0.25">
      <c r="A10" s="3" t="s">
        <v>35</v>
      </c>
      <c r="B10" s="4">
        <v>3000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0" customWidth="1"/>
    <col min="2" max="13" width="10" customWidth="1"/>
    <col min="14" max="14" width="12" customWidth="1"/>
    <col min="15" max="15" width="13" customWidth="1"/>
    <col min="16" max="16" width="14" customWidth="1"/>
    <col min="17" max="17" width="8" customWidth="1"/>
  </cols>
  <sheetData>
    <row r="1" spans="1:17" ht="30" x14ac:dyDescent="0.25">
      <c r="A1" s="1" t="s">
        <v>1</v>
      </c>
      <c r="B1" s="9">
        <f>Параметры!$B$2</f>
        <v>46023</v>
      </c>
      <c r="C1" s="9">
        <f>EDATE(Параметры!$B$2,1)</f>
        <v>46054</v>
      </c>
      <c r="D1" s="9">
        <f>EDATE(Параметры!$B$2,2)</f>
        <v>46082</v>
      </c>
      <c r="E1" s="9">
        <f>EDATE(Параметры!$B$2,3)</f>
        <v>46113</v>
      </c>
      <c r="F1" s="9">
        <f>EDATE(Параметры!$B$2,4)</f>
        <v>46143</v>
      </c>
      <c r="G1" s="9">
        <f>EDATE(Параметры!$B$2,5)</f>
        <v>46174</v>
      </c>
      <c r="H1" s="9">
        <f>EDATE(Параметры!$B$2,6)</f>
        <v>46204</v>
      </c>
      <c r="I1" s="9">
        <f>EDATE(Параметры!$B$2,7)</f>
        <v>46235</v>
      </c>
      <c r="J1" s="9">
        <f>EDATE(Параметры!$B$2,8)</f>
        <v>46266</v>
      </c>
      <c r="K1" s="9">
        <f>EDATE(Параметры!$B$2,9)</f>
        <v>46296</v>
      </c>
      <c r="L1" s="9">
        <f>EDATE(Параметры!$B$2,10)</f>
        <v>46327</v>
      </c>
      <c r="M1" s="9">
        <f>EDATE(Параметры!$B$2,11)</f>
        <v>46357</v>
      </c>
      <c r="N1" s="1" t="s">
        <v>36</v>
      </c>
      <c r="O1" s="1" t="s">
        <v>34</v>
      </c>
      <c r="P1" s="1" t="s">
        <v>37</v>
      </c>
      <c r="Q1" s="1" t="s">
        <v>38</v>
      </c>
    </row>
    <row r="2" spans="1:17" x14ac:dyDescent="0.25">
      <c r="A2" s="3" t="str">
        <f>Категории!A2</f>
        <v>Продукты</v>
      </c>
      <c r="B2" s="10">
        <f>SUMIFS(Расходы!$C$2:$C$2000,Расходы!$B$2:$B$2000,$A2,Расходы!$A$2:$A$2000,"&gt;="&amp;B$1,Расходы!$A$2:$A$2000,"&lt;"&amp;EDATE(B$1,1))</f>
        <v>0</v>
      </c>
      <c r="C2" s="10">
        <f>SUMIFS(Расходы!$C$2:$C$2000,Расходы!$B$2:$B$2000,$A2,Расходы!$A$2:$A$2000,"&gt;="&amp;C$1,Расходы!$A$2:$A$2000,"&lt;"&amp;EDATE(C$1,1))</f>
        <v>0</v>
      </c>
      <c r="D2" s="10">
        <f>SUMIFS(Расходы!$C$2:$C$2000,Расходы!$B$2:$B$2000,$A2,Расходы!$A$2:$A$2000,"&gt;="&amp;D$1,Расходы!$A$2:$A$2000,"&lt;"&amp;EDATE(D$1,1))</f>
        <v>0</v>
      </c>
      <c r="E2" s="10">
        <f>SUMIFS(Расходы!$C$2:$C$2000,Расходы!$B$2:$B$2000,$A2,Расходы!$A$2:$A$2000,"&gt;="&amp;E$1,Расходы!$A$2:$A$2000,"&lt;"&amp;EDATE(E$1,1))</f>
        <v>0</v>
      </c>
      <c r="F2" s="10">
        <f>SUMIFS(Расходы!$C$2:$C$2000,Расходы!$B$2:$B$2000,$A2,Расходы!$A$2:$A$2000,"&gt;="&amp;F$1,Расходы!$A$2:$A$2000,"&lt;"&amp;EDATE(F$1,1))</f>
        <v>0</v>
      </c>
      <c r="G2" s="10">
        <f>SUMIFS(Расходы!$C$2:$C$2000,Расходы!$B$2:$B$2000,$A2,Расходы!$A$2:$A$2000,"&gt;="&amp;G$1,Расходы!$A$2:$A$2000,"&lt;"&amp;EDATE(G$1,1))</f>
        <v>0</v>
      </c>
      <c r="H2" s="10">
        <f>SUMIFS(Расходы!$C$2:$C$2000,Расходы!$B$2:$B$2000,$A2,Расходы!$A$2:$A$2000,"&gt;="&amp;H$1,Расходы!$A$2:$A$2000,"&lt;"&amp;EDATE(H$1,1))</f>
        <v>0</v>
      </c>
      <c r="I2" s="10">
        <f>SUMIFS(Расходы!$C$2:$C$2000,Расходы!$B$2:$B$2000,$A2,Расходы!$A$2:$A$2000,"&gt;="&amp;I$1,Расходы!$A$2:$A$2000,"&lt;"&amp;EDATE(I$1,1))</f>
        <v>3300</v>
      </c>
      <c r="J2" s="10">
        <f>SUMIFS(Расходы!$C$2:$C$2000,Расходы!$B$2:$B$2000,$A2,Расходы!$A$2:$A$2000,"&gt;="&amp;J$1,Расходы!$A$2:$A$2000,"&lt;"&amp;EDATE(J$1,1))</f>
        <v>21790</v>
      </c>
      <c r="K2" s="10">
        <f>SUMIFS(Расходы!$C$2:$C$2000,Расходы!$B$2:$B$2000,$A2,Расходы!$A$2:$A$2000,"&gt;="&amp;K$1,Расходы!$A$2:$A$2000,"&lt;"&amp;EDATE(K$1,1))</f>
        <v>0</v>
      </c>
      <c r="L2" s="10">
        <f>SUMIFS(Расходы!$C$2:$C$2000,Расходы!$B$2:$B$2000,$A2,Расходы!$A$2:$A$2000,"&gt;="&amp;L$1,Расходы!$A$2:$A$2000,"&lt;"&amp;EDATE(L$1,1))</f>
        <v>0</v>
      </c>
      <c r="M2" s="10">
        <f>SUMIFS(Расходы!$C$2:$C$2000,Расходы!$B$2:$B$2000,$A2,Расходы!$A$2:$A$2000,"&gt;="&amp;M$1,Расходы!$A$2:$A$2000,"&lt;"&amp;EDATE(M$1,1))</f>
        <v>0</v>
      </c>
      <c r="N2" s="10">
        <f t="shared" ref="N2:N10" si="0">SUM(B2:M2)</f>
        <v>25090</v>
      </c>
      <c r="O2" s="10">
        <f>Категории!B2</f>
        <v>25000</v>
      </c>
      <c r="P2" s="10">
        <f t="shared" ref="P2:P11" si="1">IFERROR(N2/COUNTIF(B2:M2,"&gt;0"),0)</f>
        <v>12545</v>
      </c>
      <c r="Q2" s="11">
        <f t="shared" ref="Q2:Q10" si="2">IFERROR(N2/$N$11,0)</f>
        <v>0.41097461097461097</v>
      </c>
    </row>
    <row r="3" spans="1:17" x14ac:dyDescent="0.25">
      <c r="A3" s="3" t="str">
        <f>Категории!A3</f>
        <v>Жильё и связь</v>
      </c>
      <c r="B3" s="10">
        <f>SUMIFS(Расходы!$C$2:$C$2000,Расходы!$B$2:$B$2000,$A3,Расходы!$A$2:$A$2000,"&gt;="&amp;B$1,Расходы!$A$2:$A$2000,"&lt;"&amp;EDATE(B$1,1))</f>
        <v>0</v>
      </c>
      <c r="C3" s="10">
        <f>SUMIFS(Расходы!$C$2:$C$2000,Расходы!$B$2:$B$2000,$A3,Расходы!$A$2:$A$2000,"&gt;="&amp;C$1,Расходы!$A$2:$A$2000,"&lt;"&amp;EDATE(C$1,1))</f>
        <v>0</v>
      </c>
      <c r="D3" s="10">
        <f>SUMIFS(Расходы!$C$2:$C$2000,Расходы!$B$2:$B$2000,$A3,Расходы!$A$2:$A$2000,"&gt;="&amp;D$1,Расходы!$A$2:$A$2000,"&lt;"&amp;EDATE(D$1,1))</f>
        <v>0</v>
      </c>
      <c r="E3" s="10">
        <f>SUMIFS(Расходы!$C$2:$C$2000,Расходы!$B$2:$B$2000,$A3,Расходы!$A$2:$A$2000,"&gt;="&amp;E$1,Расходы!$A$2:$A$2000,"&lt;"&amp;EDATE(E$1,1))</f>
        <v>0</v>
      </c>
      <c r="F3" s="10">
        <f>SUMIFS(Расходы!$C$2:$C$2000,Расходы!$B$2:$B$2000,$A3,Расходы!$A$2:$A$2000,"&gt;="&amp;F$1,Расходы!$A$2:$A$2000,"&lt;"&amp;EDATE(F$1,1))</f>
        <v>0</v>
      </c>
      <c r="G3" s="10">
        <f>SUMIFS(Расходы!$C$2:$C$2000,Расходы!$B$2:$B$2000,$A3,Расходы!$A$2:$A$2000,"&gt;="&amp;G$1,Расходы!$A$2:$A$2000,"&lt;"&amp;EDATE(G$1,1))</f>
        <v>0</v>
      </c>
      <c r="H3" s="10">
        <f>SUMIFS(Расходы!$C$2:$C$2000,Расходы!$B$2:$B$2000,$A3,Расходы!$A$2:$A$2000,"&gt;="&amp;H$1,Расходы!$A$2:$A$2000,"&lt;"&amp;EDATE(H$1,1))</f>
        <v>0</v>
      </c>
      <c r="I3" s="10">
        <f>SUMIFS(Расходы!$C$2:$C$2000,Расходы!$B$2:$B$2000,$A3,Расходы!$A$2:$A$2000,"&gt;="&amp;I$1,Расходы!$A$2:$A$2000,"&lt;"&amp;EDATE(I$1,1))</f>
        <v>0</v>
      </c>
      <c r="J3" s="10">
        <f>SUMIFS(Расходы!$C$2:$C$2000,Расходы!$B$2:$B$2000,$A3,Расходы!$A$2:$A$2000,"&gt;="&amp;J$1,Расходы!$A$2:$A$2000,"&lt;"&amp;EDATE(J$1,1))</f>
        <v>16500</v>
      </c>
      <c r="K3" s="10">
        <f>SUMIFS(Расходы!$C$2:$C$2000,Расходы!$B$2:$B$2000,$A3,Расходы!$A$2:$A$2000,"&gt;="&amp;K$1,Расходы!$A$2:$A$2000,"&lt;"&amp;EDATE(K$1,1))</f>
        <v>0</v>
      </c>
      <c r="L3" s="10">
        <f>SUMIFS(Расходы!$C$2:$C$2000,Расходы!$B$2:$B$2000,$A3,Расходы!$A$2:$A$2000,"&gt;="&amp;L$1,Расходы!$A$2:$A$2000,"&lt;"&amp;EDATE(L$1,1))</f>
        <v>0</v>
      </c>
      <c r="M3" s="10">
        <f>SUMIFS(Расходы!$C$2:$C$2000,Расходы!$B$2:$B$2000,$A3,Расходы!$A$2:$A$2000,"&gt;="&amp;M$1,Расходы!$A$2:$A$2000,"&lt;"&amp;EDATE(M$1,1))</f>
        <v>0</v>
      </c>
      <c r="N3" s="10">
        <f t="shared" si="0"/>
        <v>16500</v>
      </c>
      <c r="O3" s="10">
        <f>Категории!B3</f>
        <v>18000</v>
      </c>
      <c r="P3" s="10">
        <f t="shared" si="1"/>
        <v>16500</v>
      </c>
      <c r="Q3" s="11">
        <f t="shared" si="2"/>
        <v>0.27027027027027029</v>
      </c>
    </row>
    <row r="4" spans="1:17" x14ac:dyDescent="0.25">
      <c r="A4" s="3" t="str">
        <f>Категории!A4</f>
        <v>Транспорт</v>
      </c>
      <c r="B4" s="10">
        <f>SUMIFS(Расходы!$C$2:$C$2000,Расходы!$B$2:$B$2000,$A4,Расходы!$A$2:$A$2000,"&gt;="&amp;B$1,Расходы!$A$2:$A$2000,"&lt;"&amp;EDATE(B$1,1))</f>
        <v>0</v>
      </c>
      <c r="C4" s="10">
        <f>SUMIFS(Расходы!$C$2:$C$2000,Расходы!$B$2:$B$2000,$A4,Расходы!$A$2:$A$2000,"&gt;="&amp;C$1,Расходы!$A$2:$A$2000,"&lt;"&amp;EDATE(C$1,1))</f>
        <v>0</v>
      </c>
      <c r="D4" s="10">
        <f>SUMIFS(Расходы!$C$2:$C$2000,Расходы!$B$2:$B$2000,$A4,Расходы!$A$2:$A$2000,"&gt;="&amp;D$1,Расходы!$A$2:$A$2000,"&lt;"&amp;EDATE(D$1,1))</f>
        <v>0</v>
      </c>
      <c r="E4" s="10">
        <f>SUMIFS(Расходы!$C$2:$C$2000,Расходы!$B$2:$B$2000,$A4,Расходы!$A$2:$A$2000,"&gt;="&amp;E$1,Расходы!$A$2:$A$2000,"&lt;"&amp;EDATE(E$1,1))</f>
        <v>0</v>
      </c>
      <c r="F4" s="10">
        <f>SUMIFS(Расходы!$C$2:$C$2000,Расходы!$B$2:$B$2000,$A4,Расходы!$A$2:$A$2000,"&gt;="&amp;F$1,Расходы!$A$2:$A$2000,"&lt;"&amp;EDATE(F$1,1))</f>
        <v>0</v>
      </c>
      <c r="G4" s="10">
        <f>SUMIFS(Расходы!$C$2:$C$2000,Расходы!$B$2:$B$2000,$A4,Расходы!$A$2:$A$2000,"&gt;="&amp;G$1,Расходы!$A$2:$A$2000,"&lt;"&amp;EDATE(G$1,1))</f>
        <v>0</v>
      </c>
      <c r="H4" s="10">
        <f>SUMIFS(Расходы!$C$2:$C$2000,Расходы!$B$2:$B$2000,$A4,Расходы!$A$2:$A$2000,"&gt;="&amp;H$1,Расходы!$A$2:$A$2000,"&lt;"&amp;EDATE(H$1,1))</f>
        <v>0</v>
      </c>
      <c r="I4" s="10">
        <f>SUMIFS(Расходы!$C$2:$C$2000,Расходы!$B$2:$B$2000,$A4,Расходы!$A$2:$A$2000,"&gt;="&amp;I$1,Расходы!$A$2:$A$2000,"&lt;"&amp;EDATE(I$1,1))</f>
        <v>0</v>
      </c>
      <c r="J4" s="10">
        <f>SUMIFS(Расходы!$C$2:$C$2000,Расходы!$B$2:$B$2000,$A4,Расходы!$A$2:$A$2000,"&gt;="&amp;J$1,Расходы!$A$2:$A$2000,"&lt;"&amp;EDATE(J$1,1))</f>
        <v>2280</v>
      </c>
      <c r="K4" s="10">
        <f>SUMIFS(Расходы!$C$2:$C$2000,Расходы!$B$2:$B$2000,$A4,Расходы!$A$2:$A$2000,"&gt;="&amp;K$1,Расходы!$A$2:$A$2000,"&lt;"&amp;EDATE(K$1,1))</f>
        <v>0</v>
      </c>
      <c r="L4" s="10">
        <f>SUMIFS(Расходы!$C$2:$C$2000,Расходы!$B$2:$B$2000,$A4,Расходы!$A$2:$A$2000,"&gt;="&amp;L$1,Расходы!$A$2:$A$2000,"&lt;"&amp;EDATE(L$1,1))</f>
        <v>0</v>
      </c>
      <c r="M4" s="10">
        <f>SUMIFS(Расходы!$C$2:$C$2000,Расходы!$B$2:$B$2000,$A4,Расходы!$A$2:$A$2000,"&gt;="&amp;M$1,Расходы!$A$2:$A$2000,"&lt;"&amp;EDATE(M$1,1))</f>
        <v>0</v>
      </c>
      <c r="N4" s="10">
        <f t="shared" si="0"/>
        <v>2280</v>
      </c>
      <c r="O4" s="10">
        <f>Категории!B4</f>
        <v>6000</v>
      </c>
      <c r="P4" s="10">
        <f t="shared" si="1"/>
        <v>2280</v>
      </c>
      <c r="Q4" s="11">
        <f t="shared" si="2"/>
        <v>3.7346437346437347E-2</v>
      </c>
    </row>
    <row r="5" spans="1:17" x14ac:dyDescent="0.25">
      <c r="A5" s="3" t="str">
        <f>Категории!A5</f>
        <v>Здоровье</v>
      </c>
      <c r="B5" s="10">
        <f>SUMIFS(Расходы!$C$2:$C$2000,Расходы!$B$2:$B$2000,$A5,Расходы!$A$2:$A$2000,"&gt;="&amp;B$1,Расходы!$A$2:$A$2000,"&lt;"&amp;EDATE(B$1,1))</f>
        <v>0</v>
      </c>
      <c r="C5" s="10">
        <f>SUMIFS(Расходы!$C$2:$C$2000,Расходы!$B$2:$B$2000,$A5,Расходы!$A$2:$A$2000,"&gt;="&amp;C$1,Расходы!$A$2:$A$2000,"&lt;"&amp;EDATE(C$1,1))</f>
        <v>0</v>
      </c>
      <c r="D5" s="10">
        <f>SUMIFS(Расходы!$C$2:$C$2000,Расходы!$B$2:$B$2000,$A5,Расходы!$A$2:$A$2000,"&gt;="&amp;D$1,Расходы!$A$2:$A$2000,"&lt;"&amp;EDATE(D$1,1))</f>
        <v>0</v>
      </c>
      <c r="E5" s="10">
        <f>SUMIFS(Расходы!$C$2:$C$2000,Расходы!$B$2:$B$2000,$A5,Расходы!$A$2:$A$2000,"&gt;="&amp;E$1,Расходы!$A$2:$A$2000,"&lt;"&amp;EDATE(E$1,1))</f>
        <v>0</v>
      </c>
      <c r="F5" s="10">
        <f>SUMIFS(Расходы!$C$2:$C$2000,Расходы!$B$2:$B$2000,$A5,Расходы!$A$2:$A$2000,"&gt;="&amp;F$1,Расходы!$A$2:$A$2000,"&lt;"&amp;EDATE(F$1,1))</f>
        <v>0</v>
      </c>
      <c r="G5" s="10">
        <f>SUMIFS(Расходы!$C$2:$C$2000,Расходы!$B$2:$B$2000,$A5,Расходы!$A$2:$A$2000,"&gt;="&amp;G$1,Расходы!$A$2:$A$2000,"&lt;"&amp;EDATE(G$1,1))</f>
        <v>0</v>
      </c>
      <c r="H5" s="10">
        <f>SUMIFS(Расходы!$C$2:$C$2000,Расходы!$B$2:$B$2000,$A5,Расходы!$A$2:$A$2000,"&gt;="&amp;H$1,Расходы!$A$2:$A$2000,"&lt;"&amp;EDATE(H$1,1))</f>
        <v>0</v>
      </c>
      <c r="I5" s="10">
        <f>SUMIFS(Расходы!$C$2:$C$2000,Расходы!$B$2:$B$2000,$A5,Расходы!$A$2:$A$2000,"&gt;="&amp;I$1,Расходы!$A$2:$A$2000,"&lt;"&amp;EDATE(I$1,1))</f>
        <v>0</v>
      </c>
      <c r="J5" s="10">
        <f>SUMIFS(Расходы!$C$2:$C$2000,Расходы!$B$2:$B$2000,$A5,Расходы!$A$2:$A$2000,"&gt;="&amp;J$1,Расходы!$A$2:$A$2000,"&lt;"&amp;EDATE(J$1,1))</f>
        <v>2300</v>
      </c>
      <c r="K5" s="10">
        <f>SUMIFS(Расходы!$C$2:$C$2000,Расходы!$B$2:$B$2000,$A5,Расходы!$A$2:$A$2000,"&gt;="&amp;K$1,Расходы!$A$2:$A$2000,"&lt;"&amp;EDATE(K$1,1))</f>
        <v>0</v>
      </c>
      <c r="L5" s="10">
        <f>SUMIFS(Расходы!$C$2:$C$2000,Расходы!$B$2:$B$2000,$A5,Расходы!$A$2:$A$2000,"&gt;="&amp;L$1,Расходы!$A$2:$A$2000,"&lt;"&amp;EDATE(L$1,1))</f>
        <v>0</v>
      </c>
      <c r="M5" s="10">
        <f>SUMIFS(Расходы!$C$2:$C$2000,Расходы!$B$2:$B$2000,$A5,Расходы!$A$2:$A$2000,"&gt;="&amp;M$1,Расходы!$A$2:$A$2000,"&lt;"&amp;EDATE(M$1,1))</f>
        <v>0</v>
      </c>
      <c r="N5" s="10">
        <f t="shared" si="0"/>
        <v>2300</v>
      </c>
      <c r="O5" s="10">
        <f>Категории!B5</f>
        <v>4000</v>
      </c>
      <c r="P5" s="10">
        <f t="shared" si="1"/>
        <v>2300</v>
      </c>
      <c r="Q5" s="11">
        <f t="shared" si="2"/>
        <v>3.7674037674037673E-2</v>
      </c>
    </row>
    <row r="6" spans="1:17" x14ac:dyDescent="0.25">
      <c r="A6" s="3" t="str">
        <f>Категории!A6</f>
        <v>Одежда</v>
      </c>
      <c r="B6" s="10">
        <f>SUMIFS(Расходы!$C$2:$C$2000,Расходы!$B$2:$B$2000,$A6,Расходы!$A$2:$A$2000,"&gt;="&amp;B$1,Расходы!$A$2:$A$2000,"&lt;"&amp;EDATE(B$1,1))</f>
        <v>0</v>
      </c>
      <c r="C6" s="10">
        <f>SUMIFS(Расходы!$C$2:$C$2000,Расходы!$B$2:$B$2000,$A6,Расходы!$A$2:$A$2000,"&gt;="&amp;C$1,Расходы!$A$2:$A$2000,"&lt;"&amp;EDATE(C$1,1))</f>
        <v>0</v>
      </c>
      <c r="D6" s="10">
        <f>SUMIFS(Расходы!$C$2:$C$2000,Расходы!$B$2:$B$2000,$A6,Расходы!$A$2:$A$2000,"&gt;="&amp;D$1,Расходы!$A$2:$A$2000,"&lt;"&amp;EDATE(D$1,1))</f>
        <v>0</v>
      </c>
      <c r="E6" s="10">
        <f>SUMIFS(Расходы!$C$2:$C$2000,Расходы!$B$2:$B$2000,$A6,Расходы!$A$2:$A$2000,"&gt;="&amp;E$1,Расходы!$A$2:$A$2000,"&lt;"&amp;EDATE(E$1,1))</f>
        <v>0</v>
      </c>
      <c r="F6" s="10">
        <f>SUMIFS(Расходы!$C$2:$C$2000,Расходы!$B$2:$B$2000,$A6,Расходы!$A$2:$A$2000,"&gt;="&amp;F$1,Расходы!$A$2:$A$2000,"&lt;"&amp;EDATE(F$1,1))</f>
        <v>0</v>
      </c>
      <c r="G6" s="10">
        <f>SUMIFS(Расходы!$C$2:$C$2000,Расходы!$B$2:$B$2000,$A6,Расходы!$A$2:$A$2000,"&gt;="&amp;G$1,Расходы!$A$2:$A$2000,"&lt;"&amp;EDATE(G$1,1))</f>
        <v>0</v>
      </c>
      <c r="H6" s="10">
        <f>SUMIFS(Расходы!$C$2:$C$2000,Расходы!$B$2:$B$2000,$A6,Расходы!$A$2:$A$2000,"&gt;="&amp;H$1,Расходы!$A$2:$A$2000,"&lt;"&amp;EDATE(H$1,1))</f>
        <v>0</v>
      </c>
      <c r="I6" s="10">
        <f>SUMIFS(Расходы!$C$2:$C$2000,Расходы!$B$2:$B$2000,$A6,Расходы!$A$2:$A$2000,"&gt;="&amp;I$1,Расходы!$A$2:$A$2000,"&lt;"&amp;EDATE(I$1,1))</f>
        <v>0</v>
      </c>
      <c r="J6" s="10">
        <f>SUMIFS(Расходы!$C$2:$C$2000,Расходы!$B$2:$B$2000,$A6,Расходы!$A$2:$A$2000,"&gt;="&amp;J$1,Расходы!$A$2:$A$2000,"&lt;"&amp;EDATE(J$1,1))</f>
        <v>3990</v>
      </c>
      <c r="K6" s="10">
        <f>SUMIFS(Расходы!$C$2:$C$2000,Расходы!$B$2:$B$2000,$A6,Расходы!$A$2:$A$2000,"&gt;="&amp;K$1,Расходы!$A$2:$A$2000,"&lt;"&amp;EDATE(K$1,1))</f>
        <v>0</v>
      </c>
      <c r="L6" s="10">
        <f>SUMIFS(Расходы!$C$2:$C$2000,Расходы!$B$2:$B$2000,$A6,Расходы!$A$2:$A$2000,"&gt;="&amp;L$1,Расходы!$A$2:$A$2000,"&lt;"&amp;EDATE(L$1,1))</f>
        <v>0</v>
      </c>
      <c r="M6" s="10">
        <f>SUMIFS(Расходы!$C$2:$C$2000,Расходы!$B$2:$B$2000,$A6,Расходы!$A$2:$A$2000,"&gt;="&amp;M$1,Расходы!$A$2:$A$2000,"&lt;"&amp;EDATE(M$1,1))</f>
        <v>0</v>
      </c>
      <c r="N6" s="10">
        <f t="shared" si="0"/>
        <v>3990</v>
      </c>
      <c r="O6" s="10">
        <f>Категории!B6</f>
        <v>5000</v>
      </c>
      <c r="P6" s="10">
        <f t="shared" si="1"/>
        <v>3990</v>
      </c>
      <c r="Q6" s="11">
        <f t="shared" si="2"/>
        <v>6.5356265356265361E-2</v>
      </c>
    </row>
    <row r="7" spans="1:17" x14ac:dyDescent="0.25">
      <c r="A7" s="3" t="str">
        <f>Категории!A7</f>
        <v>Досуг</v>
      </c>
      <c r="B7" s="10">
        <f>SUMIFS(Расходы!$C$2:$C$2000,Расходы!$B$2:$B$2000,$A7,Расходы!$A$2:$A$2000,"&gt;="&amp;B$1,Расходы!$A$2:$A$2000,"&lt;"&amp;EDATE(B$1,1))</f>
        <v>0</v>
      </c>
      <c r="C7" s="10">
        <f>SUMIFS(Расходы!$C$2:$C$2000,Расходы!$B$2:$B$2000,$A7,Расходы!$A$2:$A$2000,"&gt;="&amp;C$1,Расходы!$A$2:$A$2000,"&lt;"&amp;EDATE(C$1,1))</f>
        <v>0</v>
      </c>
      <c r="D7" s="10">
        <f>SUMIFS(Расходы!$C$2:$C$2000,Расходы!$B$2:$B$2000,$A7,Расходы!$A$2:$A$2000,"&gt;="&amp;D$1,Расходы!$A$2:$A$2000,"&lt;"&amp;EDATE(D$1,1))</f>
        <v>0</v>
      </c>
      <c r="E7" s="10">
        <f>SUMIFS(Расходы!$C$2:$C$2000,Расходы!$B$2:$B$2000,$A7,Расходы!$A$2:$A$2000,"&gt;="&amp;E$1,Расходы!$A$2:$A$2000,"&lt;"&amp;EDATE(E$1,1))</f>
        <v>0</v>
      </c>
      <c r="F7" s="10">
        <f>SUMIFS(Расходы!$C$2:$C$2000,Расходы!$B$2:$B$2000,$A7,Расходы!$A$2:$A$2000,"&gt;="&amp;F$1,Расходы!$A$2:$A$2000,"&lt;"&amp;EDATE(F$1,1))</f>
        <v>0</v>
      </c>
      <c r="G7" s="10">
        <f>SUMIFS(Расходы!$C$2:$C$2000,Расходы!$B$2:$B$2000,$A7,Расходы!$A$2:$A$2000,"&gt;="&amp;G$1,Расходы!$A$2:$A$2000,"&lt;"&amp;EDATE(G$1,1))</f>
        <v>0</v>
      </c>
      <c r="H7" s="10">
        <f>SUMIFS(Расходы!$C$2:$C$2000,Расходы!$B$2:$B$2000,$A7,Расходы!$A$2:$A$2000,"&gt;="&amp;H$1,Расходы!$A$2:$A$2000,"&lt;"&amp;EDATE(H$1,1))</f>
        <v>0</v>
      </c>
      <c r="I7" s="10">
        <f>SUMIFS(Расходы!$C$2:$C$2000,Расходы!$B$2:$B$2000,$A7,Расходы!$A$2:$A$2000,"&gt;="&amp;I$1,Расходы!$A$2:$A$2000,"&lt;"&amp;EDATE(I$1,1))</f>
        <v>1200</v>
      </c>
      <c r="J7" s="10">
        <f>SUMIFS(Расходы!$C$2:$C$2000,Расходы!$B$2:$B$2000,$A7,Расходы!$A$2:$A$2000,"&gt;="&amp;J$1,Расходы!$A$2:$A$2000,"&lt;"&amp;EDATE(J$1,1))</f>
        <v>4200</v>
      </c>
      <c r="K7" s="10">
        <f>SUMIFS(Расходы!$C$2:$C$2000,Расходы!$B$2:$B$2000,$A7,Расходы!$A$2:$A$2000,"&gt;="&amp;K$1,Расходы!$A$2:$A$2000,"&lt;"&amp;EDATE(K$1,1))</f>
        <v>0</v>
      </c>
      <c r="L7" s="10">
        <f>SUMIFS(Расходы!$C$2:$C$2000,Расходы!$B$2:$B$2000,$A7,Расходы!$A$2:$A$2000,"&gt;="&amp;L$1,Расходы!$A$2:$A$2000,"&lt;"&amp;EDATE(L$1,1))</f>
        <v>0</v>
      </c>
      <c r="M7" s="10">
        <f>SUMIFS(Расходы!$C$2:$C$2000,Расходы!$B$2:$B$2000,$A7,Расходы!$A$2:$A$2000,"&gt;="&amp;M$1,Расходы!$A$2:$A$2000,"&lt;"&amp;EDATE(M$1,1))</f>
        <v>0</v>
      </c>
      <c r="N7" s="10">
        <f t="shared" si="0"/>
        <v>5400</v>
      </c>
      <c r="O7" s="10">
        <f>Категории!B7</f>
        <v>7000</v>
      </c>
      <c r="P7" s="10">
        <f t="shared" si="1"/>
        <v>2700</v>
      </c>
      <c r="Q7" s="11">
        <f t="shared" si="2"/>
        <v>8.8452088452088448E-2</v>
      </c>
    </row>
    <row r="8" spans="1:17" x14ac:dyDescent="0.25">
      <c r="A8" s="3" t="str">
        <f>Категории!A8</f>
        <v>Образование</v>
      </c>
      <c r="B8" s="10">
        <f>SUMIFS(Расходы!$C$2:$C$2000,Расходы!$B$2:$B$2000,$A8,Расходы!$A$2:$A$2000,"&gt;="&amp;B$1,Расходы!$A$2:$A$2000,"&lt;"&amp;EDATE(B$1,1))</f>
        <v>0</v>
      </c>
      <c r="C8" s="10">
        <f>SUMIFS(Расходы!$C$2:$C$2000,Расходы!$B$2:$B$2000,$A8,Расходы!$A$2:$A$2000,"&gt;="&amp;C$1,Расходы!$A$2:$A$2000,"&lt;"&amp;EDATE(C$1,1))</f>
        <v>0</v>
      </c>
      <c r="D8" s="10">
        <f>SUMIFS(Расходы!$C$2:$C$2000,Расходы!$B$2:$B$2000,$A8,Расходы!$A$2:$A$2000,"&gt;="&amp;D$1,Расходы!$A$2:$A$2000,"&lt;"&amp;EDATE(D$1,1))</f>
        <v>0</v>
      </c>
      <c r="E8" s="10">
        <f>SUMIFS(Расходы!$C$2:$C$2000,Расходы!$B$2:$B$2000,$A8,Расходы!$A$2:$A$2000,"&gt;="&amp;E$1,Расходы!$A$2:$A$2000,"&lt;"&amp;EDATE(E$1,1))</f>
        <v>0</v>
      </c>
      <c r="F8" s="10">
        <f>SUMIFS(Расходы!$C$2:$C$2000,Расходы!$B$2:$B$2000,$A8,Расходы!$A$2:$A$2000,"&gt;="&amp;F$1,Расходы!$A$2:$A$2000,"&lt;"&amp;EDATE(F$1,1))</f>
        <v>0</v>
      </c>
      <c r="G8" s="10">
        <f>SUMIFS(Расходы!$C$2:$C$2000,Расходы!$B$2:$B$2000,$A8,Расходы!$A$2:$A$2000,"&gt;="&amp;G$1,Расходы!$A$2:$A$2000,"&lt;"&amp;EDATE(G$1,1))</f>
        <v>0</v>
      </c>
      <c r="H8" s="10">
        <f>SUMIFS(Расходы!$C$2:$C$2000,Расходы!$B$2:$B$2000,$A8,Расходы!$A$2:$A$2000,"&gt;="&amp;H$1,Расходы!$A$2:$A$2000,"&lt;"&amp;EDATE(H$1,1))</f>
        <v>0</v>
      </c>
      <c r="I8" s="10">
        <f>SUMIFS(Расходы!$C$2:$C$2000,Расходы!$B$2:$B$2000,$A8,Расходы!$A$2:$A$2000,"&gt;="&amp;I$1,Расходы!$A$2:$A$2000,"&lt;"&amp;EDATE(I$1,1))</f>
        <v>0</v>
      </c>
      <c r="J8" s="10">
        <f>SUMIFS(Расходы!$C$2:$C$2000,Расходы!$B$2:$B$2000,$A8,Расходы!$A$2:$A$2000,"&gt;="&amp;J$1,Расходы!$A$2:$A$2000,"&lt;"&amp;EDATE(J$1,1))</f>
        <v>2990</v>
      </c>
      <c r="K8" s="10">
        <f>SUMIFS(Расходы!$C$2:$C$2000,Расходы!$B$2:$B$2000,$A8,Расходы!$A$2:$A$2000,"&gt;="&amp;K$1,Расходы!$A$2:$A$2000,"&lt;"&amp;EDATE(K$1,1))</f>
        <v>0</v>
      </c>
      <c r="L8" s="10">
        <f>SUMIFS(Расходы!$C$2:$C$2000,Расходы!$B$2:$B$2000,$A8,Расходы!$A$2:$A$2000,"&gt;="&amp;L$1,Расходы!$A$2:$A$2000,"&lt;"&amp;EDATE(L$1,1))</f>
        <v>0</v>
      </c>
      <c r="M8" s="10">
        <f>SUMIFS(Расходы!$C$2:$C$2000,Расходы!$B$2:$B$2000,$A8,Расходы!$A$2:$A$2000,"&gt;="&amp;M$1,Расходы!$A$2:$A$2000,"&lt;"&amp;EDATE(M$1,1))</f>
        <v>0</v>
      </c>
      <c r="N8" s="10">
        <f t="shared" si="0"/>
        <v>2990</v>
      </c>
      <c r="O8" s="10">
        <f>Категории!B8</f>
        <v>3000</v>
      </c>
      <c r="P8" s="10">
        <f t="shared" si="1"/>
        <v>2990</v>
      </c>
      <c r="Q8" s="11">
        <f t="shared" si="2"/>
        <v>4.8976248976248977E-2</v>
      </c>
    </row>
    <row r="9" spans="1:17" x14ac:dyDescent="0.25">
      <c r="A9" s="3" t="str">
        <f>Категории!A9</f>
        <v>Подарки</v>
      </c>
      <c r="B9" s="10">
        <f>SUMIFS(Расходы!$C$2:$C$2000,Расходы!$B$2:$B$2000,$A9,Расходы!$A$2:$A$2000,"&gt;="&amp;B$1,Расходы!$A$2:$A$2000,"&lt;"&amp;EDATE(B$1,1))</f>
        <v>0</v>
      </c>
      <c r="C9" s="10">
        <f>SUMIFS(Расходы!$C$2:$C$2000,Расходы!$B$2:$B$2000,$A9,Расходы!$A$2:$A$2000,"&gt;="&amp;C$1,Расходы!$A$2:$A$2000,"&lt;"&amp;EDATE(C$1,1))</f>
        <v>0</v>
      </c>
      <c r="D9" s="10">
        <f>SUMIFS(Расходы!$C$2:$C$2000,Расходы!$B$2:$B$2000,$A9,Расходы!$A$2:$A$2000,"&gt;="&amp;D$1,Расходы!$A$2:$A$2000,"&lt;"&amp;EDATE(D$1,1))</f>
        <v>0</v>
      </c>
      <c r="E9" s="10">
        <f>SUMIFS(Расходы!$C$2:$C$2000,Расходы!$B$2:$B$2000,$A9,Расходы!$A$2:$A$2000,"&gt;="&amp;E$1,Расходы!$A$2:$A$2000,"&lt;"&amp;EDATE(E$1,1))</f>
        <v>0</v>
      </c>
      <c r="F9" s="10">
        <f>SUMIFS(Расходы!$C$2:$C$2000,Расходы!$B$2:$B$2000,$A9,Расходы!$A$2:$A$2000,"&gt;="&amp;F$1,Расходы!$A$2:$A$2000,"&lt;"&amp;EDATE(F$1,1))</f>
        <v>0</v>
      </c>
      <c r="G9" s="10">
        <f>SUMIFS(Расходы!$C$2:$C$2000,Расходы!$B$2:$B$2000,$A9,Расходы!$A$2:$A$2000,"&gt;="&amp;G$1,Расходы!$A$2:$A$2000,"&lt;"&amp;EDATE(G$1,1))</f>
        <v>0</v>
      </c>
      <c r="H9" s="10">
        <f>SUMIFS(Расходы!$C$2:$C$2000,Расходы!$B$2:$B$2000,$A9,Расходы!$A$2:$A$2000,"&gt;="&amp;H$1,Расходы!$A$2:$A$2000,"&lt;"&amp;EDATE(H$1,1))</f>
        <v>0</v>
      </c>
      <c r="I9" s="10">
        <f>SUMIFS(Расходы!$C$2:$C$2000,Расходы!$B$2:$B$2000,$A9,Расходы!$A$2:$A$2000,"&gt;="&amp;I$1,Расходы!$A$2:$A$2000,"&lt;"&amp;EDATE(I$1,1))</f>
        <v>0</v>
      </c>
      <c r="J9" s="10">
        <f>SUMIFS(Расходы!$C$2:$C$2000,Расходы!$B$2:$B$2000,$A9,Расходы!$A$2:$A$2000,"&gt;="&amp;J$1,Расходы!$A$2:$A$2000,"&lt;"&amp;EDATE(J$1,1))</f>
        <v>2500</v>
      </c>
      <c r="K9" s="10">
        <f>SUMIFS(Расходы!$C$2:$C$2000,Расходы!$B$2:$B$2000,$A9,Расходы!$A$2:$A$2000,"&gt;="&amp;K$1,Расходы!$A$2:$A$2000,"&lt;"&amp;EDATE(K$1,1))</f>
        <v>0</v>
      </c>
      <c r="L9" s="10">
        <f>SUMIFS(Расходы!$C$2:$C$2000,Расходы!$B$2:$B$2000,$A9,Расходы!$A$2:$A$2000,"&gt;="&amp;L$1,Расходы!$A$2:$A$2000,"&lt;"&amp;EDATE(L$1,1))</f>
        <v>0</v>
      </c>
      <c r="M9" s="10">
        <f>SUMIFS(Расходы!$C$2:$C$2000,Расходы!$B$2:$B$2000,$A9,Расходы!$A$2:$A$2000,"&gt;="&amp;M$1,Расходы!$A$2:$A$2000,"&lt;"&amp;EDATE(M$1,1))</f>
        <v>0</v>
      </c>
      <c r="N9" s="10">
        <f t="shared" si="0"/>
        <v>2500</v>
      </c>
      <c r="O9" s="10">
        <f>Категории!B9</f>
        <v>2000</v>
      </c>
      <c r="P9" s="10">
        <f t="shared" si="1"/>
        <v>2500</v>
      </c>
      <c r="Q9" s="11">
        <f t="shared" si="2"/>
        <v>4.0950040950040949E-2</v>
      </c>
    </row>
    <row r="10" spans="1:17" x14ac:dyDescent="0.25">
      <c r="A10" s="3" t="str">
        <f>Категории!A10</f>
        <v>Прочее</v>
      </c>
      <c r="B10" s="10">
        <f>SUMIFS(Расходы!$C$2:$C$2000,Расходы!$B$2:$B$2000,$A10,Расходы!$A$2:$A$2000,"&gt;="&amp;B$1,Расходы!$A$2:$A$2000,"&lt;"&amp;EDATE(B$1,1))</f>
        <v>0</v>
      </c>
      <c r="C10" s="10">
        <f>SUMIFS(Расходы!$C$2:$C$2000,Расходы!$B$2:$B$2000,$A10,Расходы!$A$2:$A$2000,"&gt;="&amp;C$1,Расходы!$A$2:$A$2000,"&lt;"&amp;EDATE(C$1,1))</f>
        <v>0</v>
      </c>
      <c r="D10" s="10">
        <f>SUMIFS(Расходы!$C$2:$C$2000,Расходы!$B$2:$B$2000,$A10,Расходы!$A$2:$A$2000,"&gt;="&amp;D$1,Расходы!$A$2:$A$2000,"&lt;"&amp;EDATE(D$1,1))</f>
        <v>0</v>
      </c>
      <c r="E10" s="10">
        <f>SUMIFS(Расходы!$C$2:$C$2000,Расходы!$B$2:$B$2000,$A10,Расходы!$A$2:$A$2000,"&gt;="&amp;E$1,Расходы!$A$2:$A$2000,"&lt;"&amp;EDATE(E$1,1))</f>
        <v>0</v>
      </c>
      <c r="F10" s="10">
        <f>SUMIFS(Расходы!$C$2:$C$2000,Расходы!$B$2:$B$2000,$A10,Расходы!$A$2:$A$2000,"&gt;="&amp;F$1,Расходы!$A$2:$A$2000,"&lt;"&amp;EDATE(F$1,1))</f>
        <v>0</v>
      </c>
      <c r="G10" s="10">
        <f>SUMIFS(Расходы!$C$2:$C$2000,Расходы!$B$2:$B$2000,$A10,Расходы!$A$2:$A$2000,"&gt;="&amp;G$1,Расходы!$A$2:$A$2000,"&lt;"&amp;EDATE(G$1,1))</f>
        <v>0</v>
      </c>
      <c r="H10" s="10">
        <f>SUMIFS(Расходы!$C$2:$C$2000,Расходы!$B$2:$B$2000,$A10,Расходы!$A$2:$A$2000,"&gt;="&amp;H$1,Расходы!$A$2:$A$2000,"&lt;"&amp;EDATE(H$1,1))</f>
        <v>0</v>
      </c>
      <c r="I10" s="10">
        <f>SUMIFS(Расходы!$C$2:$C$2000,Расходы!$B$2:$B$2000,$A10,Расходы!$A$2:$A$2000,"&gt;="&amp;I$1,Расходы!$A$2:$A$2000,"&lt;"&amp;EDATE(I$1,1))</f>
        <v>0</v>
      </c>
      <c r="J10" s="10">
        <f>SUMIFS(Расходы!$C$2:$C$2000,Расходы!$B$2:$B$2000,$A10,Расходы!$A$2:$A$2000,"&gt;="&amp;J$1,Расходы!$A$2:$A$2000,"&lt;"&amp;EDATE(J$1,1))</f>
        <v>0</v>
      </c>
      <c r="K10" s="10">
        <f>SUMIFS(Расходы!$C$2:$C$2000,Расходы!$B$2:$B$2000,$A10,Расходы!$A$2:$A$2000,"&gt;="&amp;K$1,Расходы!$A$2:$A$2000,"&lt;"&amp;EDATE(K$1,1))</f>
        <v>0</v>
      </c>
      <c r="L10" s="10">
        <f>SUMIFS(Расходы!$C$2:$C$2000,Расходы!$B$2:$B$2000,$A10,Расходы!$A$2:$A$2000,"&gt;="&amp;L$1,Расходы!$A$2:$A$2000,"&lt;"&amp;EDATE(L$1,1))</f>
        <v>0</v>
      </c>
      <c r="M10" s="10">
        <f>SUMIFS(Расходы!$C$2:$C$2000,Расходы!$B$2:$B$2000,$A10,Расходы!$A$2:$A$2000,"&gt;="&amp;M$1,Расходы!$A$2:$A$2000,"&lt;"&amp;EDATE(M$1,1))</f>
        <v>0</v>
      </c>
      <c r="N10" s="10">
        <f t="shared" si="0"/>
        <v>0</v>
      </c>
      <c r="O10" s="10">
        <f>Категории!B10</f>
        <v>3000</v>
      </c>
      <c r="P10" s="10">
        <f t="shared" si="1"/>
        <v>0</v>
      </c>
      <c r="Q10" s="11">
        <f t="shared" si="2"/>
        <v>0</v>
      </c>
    </row>
    <row r="11" spans="1:17" x14ac:dyDescent="0.25">
      <c r="A11" s="12" t="s">
        <v>39</v>
      </c>
      <c r="B11" s="13">
        <f t="shared" ref="B11:O11" si="3">SUM(B2:B10)</f>
        <v>0</v>
      </c>
      <c r="C11" s="13">
        <f t="shared" si="3"/>
        <v>0</v>
      </c>
      <c r="D11" s="13">
        <f t="shared" si="3"/>
        <v>0</v>
      </c>
      <c r="E11" s="13">
        <f t="shared" si="3"/>
        <v>0</v>
      </c>
      <c r="F11" s="13">
        <f t="shared" si="3"/>
        <v>0</v>
      </c>
      <c r="G11" s="13">
        <f t="shared" si="3"/>
        <v>0</v>
      </c>
      <c r="H11" s="13">
        <f t="shared" si="3"/>
        <v>0</v>
      </c>
      <c r="I11" s="13">
        <f t="shared" si="3"/>
        <v>4500</v>
      </c>
      <c r="J11" s="13">
        <f t="shared" si="3"/>
        <v>56550</v>
      </c>
      <c r="K11" s="13">
        <f t="shared" si="3"/>
        <v>0</v>
      </c>
      <c r="L11" s="13">
        <f t="shared" si="3"/>
        <v>0</v>
      </c>
      <c r="M11" s="13">
        <f t="shared" si="3"/>
        <v>0</v>
      </c>
      <c r="N11" s="13">
        <f t="shared" si="3"/>
        <v>61050</v>
      </c>
      <c r="O11" s="13">
        <f t="shared" si="3"/>
        <v>73000</v>
      </c>
      <c r="P11" s="13">
        <f t="shared" si="1"/>
        <v>30525</v>
      </c>
      <c r="Q11" s="14">
        <f>SUM(Q2:Q10)</f>
        <v>1</v>
      </c>
    </row>
  </sheetData>
  <conditionalFormatting sqref="P2:P10">
    <cfRule type="expression" dxfId="0" priority="1">
      <formula>P2&gt;O2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Параметры</vt:lpstr>
      <vt:lpstr>Категории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Андрей Нюнько</cp:lastModifiedBy>
  <dcterms:created xsi:type="dcterms:W3CDTF">2026-09-08T13:17:32Z</dcterms:created>
  <dcterms:modified xsi:type="dcterms:W3CDTF">2026-09-08T13:18:19Z</dcterms:modified>
</cp:coreProperties>
</file>